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496" windowWidth="22040" windowHeight="12700" tabRatio="278" activeTab="1"/>
  </bookViews>
  <sheets>
    <sheet name="Character Sheet" sheetId="1" r:id="rId1"/>
    <sheet name="Notes &amp; Instructions" sheetId="2" r:id="rId2"/>
  </sheets>
  <definedNames>
    <definedName name="_xlnm.Print_Area" localSheetId="0">'Character Sheet'!$A$1:$AN$228</definedName>
  </definedNames>
  <calcPr fullCalcOnLoad="1"/>
</workbook>
</file>

<file path=xl/sharedStrings.xml><?xml version="1.0" encoding="utf-8"?>
<sst xmlns="http://schemas.openxmlformats.org/spreadsheetml/2006/main" count="1346" uniqueCount="801">
  <si>
    <t>Bastard</t>
  </si>
  <si>
    <t>Short bow</t>
  </si>
  <si>
    <t>Skill Level</t>
  </si>
  <si>
    <t>Age: 00</t>
  </si>
  <si>
    <t>1m00, 00k</t>
  </si>
  <si>
    <t>Beauty: 10</t>
  </si>
  <si>
    <t>Part.</t>
  </si>
  <si>
    <t>Roll</t>
  </si>
  <si>
    <t>Color hair, eyes</t>
  </si>
  <si>
    <t>Left-handed/Right-handed/Ambidextrous</t>
  </si>
  <si>
    <t>Description</t>
  </si>
  <si>
    <t>Character name</t>
  </si>
  <si>
    <t>Repression Points</t>
  </si>
  <si>
    <t>Commerce</t>
  </si>
  <si>
    <t>Disguise</t>
  </si>
  <si>
    <t>Masonry</t>
  </si>
  <si>
    <t xml:space="preserve">  10 liter capacity</t>
  </si>
  <si>
    <t>25d</t>
  </si>
  <si>
    <t>Wood coal, 1 kg</t>
  </si>
  <si>
    <t>See page 1</t>
  </si>
  <si>
    <t>Pots &amp; Cooking</t>
  </si>
  <si>
    <t>Clay vial, .2 l</t>
  </si>
  <si>
    <t>Glass vial, .2 liter</t>
  </si>
  <si>
    <t>Marble mortar</t>
  </si>
  <si>
    <t>Marble pestle</t>
  </si>
  <si>
    <t>Clay pitcher, 1 liter</t>
  </si>
  <si>
    <t>Clay flagon, .2 liter</t>
  </si>
  <si>
    <t>Iron mug, .2 liter</t>
  </si>
  <si>
    <t>Double Particular</t>
  </si>
  <si>
    <t>Stress</t>
  </si>
  <si>
    <t>Luck Pnts</t>
  </si>
  <si>
    <t>Destiny</t>
  </si>
  <si>
    <t>normal</t>
  </si>
  <si>
    <t>Missile</t>
  </si>
  <si>
    <t>Throw</t>
  </si>
  <si>
    <t>Stealth</t>
  </si>
  <si>
    <t>ooooo</t>
  </si>
  <si>
    <t>oo</t>
  </si>
  <si>
    <t>Init</t>
  </si>
  <si>
    <t>Will</t>
  </si>
  <si>
    <t>Intellect</t>
  </si>
  <si>
    <t>Empathy</t>
  </si>
  <si>
    <t>Dream</t>
  </si>
  <si>
    <t>Luck</t>
  </si>
  <si>
    <t>-1d4 End</t>
  </si>
  <si>
    <t>20</t>
  </si>
  <si>
    <t>30</t>
  </si>
  <si>
    <t>40</t>
  </si>
  <si>
    <t>60</t>
  </si>
  <si>
    <t>100</t>
  </si>
  <si>
    <t>2 Life points recovered</t>
  </si>
  <si>
    <t>1 Life point recovered</t>
  </si>
  <si>
    <t>Defender holds ground</t>
  </si>
  <si>
    <t>Saw</t>
  </si>
  <si>
    <t>Nail, large (spike)</t>
  </si>
  <si>
    <t>Awl, point</t>
  </si>
  <si>
    <t>Sewing needle</t>
  </si>
  <si>
    <t>Fish hook</t>
  </si>
  <si>
    <t>Kitchen knife</t>
  </si>
  <si>
    <t>Whetstone</t>
  </si>
  <si>
    <t>Lock picks</t>
  </si>
  <si>
    <t>Boot wax, .5 kg</t>
  </si>
  <si>
    <t>Beeswax, .5 kg</t>
  </si>
  <si>
    <t>Grooming</t>
  </si>
  <si>
    <t>Copper mirror, 20 cm</t>
  </si>
  <si>
    <t>Hair brush</t>
  </si>
  <si>
    <t>Horn comb</t>
  </si>
  <si>
    <t>Sponge</t>
  </si>
  <si>
    <t>Soap, .5 kg</t>
  </si>
  <si>
    <t>Face powder,</t>
  </si>
  <si>
    <t>small container</t>
  </si>
  <si>
    <t>Razor</t>
  </si>
  <si>
    <t>Ink, .2 l</t>
  </si>
  <si>
    <t>Lead pencil</t>
  </si>
  <si>
    <t>Écritoire</t>
  </si>
  <si>
    <t>Iron quill</t>
  </si>
  <si>
    <t>Prepared provisions (bread,</t>
  </si>
  <si>
    <t>6s</t>
  </si>
  <si>
    <t>Silk dress</t>
  </si>
  <si>
    <t>10s</t>
  </si>
  <si>
    <t>Velvet dress</t>
  </si>
  <si>
    <t>Velvet pants</t>
  </si>
  <si>
    <t>+4m (28 m)</t>
  </si>
  <si>
    <t>+6m (30m)</t>
  </si>
  <si>
    <t>Chalk, 1 stick</t>
  </si>
  <si>
    <t>1d</t>
  </si>
  <si>
    <t>Magnifying lens</t>
  </si>
  <si>
    <t>Alchemist’s Lens</t>
  </si>
  <si>
    <t>Reed flute</t>
  </si>
  <si>
    <t>Lute, viola</t>
  </si>
  <si>
    <t>7s</t>
  </si>
  <si>
    <t>Tambourine</t>
  </si>
  <si>
    <t>Horn</t>
  </si>
  <si>
    <t>Bone gaming die</t>
  </si>
  <si>
    <t>Wood chess set</t>
  </si>
  <si>
    <t>Saddle horse</t>
  </si>
  <si>
    <t>40s</t>
  </si>
  <si>
    <t>Draught horse</t>
  </si>
  <si>
    <t>30s</t>
  </si>
  <si>
    <t>Mule</t>
  </si>
  <si>
    <t>15s</t>
  </si>
  <si>
    <t>Ass</t>
  </si>
  <si>
    <t>Alligate</t>
  </si>
  <si>
    <t>20s</t>
  </si>
  <si>
    <r>
      <t xml:space="preserve">Roll </t>
    </r>
    <r>
      <rPr>
        <b/>
        <sz val="6"/>
        <color indexed="8"/>
        <rFont val="Palatino"/>
        <family val="0"/>
      </rPr>
      <t>10</t>
    </r>
    <r>
      <rPr>
        <sz val="6"/>
        <color indexed="8"/>
        <rFont val="Palatino"/>
        <family val="0"/>
      </rPr>
      <t>/-(</t>
    </r>
    <r>
      <rPr>
        <b/>
        <sz val="6"/>
        <color indexed="8"/>
        <rFont val="Palatino"/>
        <family val="0"/>
      </rPr>
      <t>Size</t>
    </r>
    <r>
      <rPr>
        <sz val="6"/>
        <color indexed="8"/>
        <rFont val="Palatino"/>
        <family val="0"/>
      </rPr>
      <t>-Impact)</t>
    </r>
  </si>
  <si>
    <t>Light Wound</t>
  </si>
  <si>
    <t>Bruises, Contusions</t>
  </si>
  <si>
    <t>-2d6 End</t>
  </si>
  <si>
    <t>End=0; -1 Life</t>
  </si>
  <si>
    <t>Serious Wound</t>
  </si>
  <si>
    <t>Non-lethal Damage</t>
  </si>
  <si>
    <t>End=0; -4+ Life</t>
  </si>
  <si>
    <t>Exhalt.</t>
  </si>
  <si>
    <t xml:space="preserve">      …………………....………………………………………………..………</t>
  </si>
  <si>
    <t>Diss'tion</t>
  </si>
  <si>
    <t>Lethal Damage</t>
  </si>
  <si>
    <t>4s/6s/8s</t>
  </si>
  <si>
    <r>
      <t>Pots &amp; Cooking</t>
    </r>
    <r>
      <rPr>
        <sz val="6"/>
        <color indexed="8"/>
        <rFont val="Times"/>
        <family val="0"/>
      </rPr>
      <t xml:space="preserve">  (cont.)</t>
    </r>
  </si>
  <si>
    <t>Clay plate</t>
  </si>
  <si>
    <t>Iron plate</t>
  </si>
  <si>
    <t>Iron fry pan, 40 cm</t>
  </si>
  <si>
    <t>Iron pan, 1 liter</t>
  </si>
  <si>
    <t>Iron pot, 2 liter</t>
  </si>
  <si>
    <t>Iron pot, 3 liter</t>
  </si>
  <si>
    <t>Iron pot, 5 liter</t>
  </si>
  <si>
    <t>Iron spoon</t>
  </si>
  <si>
    <t>Wooden spoon</t>
  </si>
  <si>
    <t>Iron-bound wood bucket,</t>
  </si>
  <si>
    <t>Character description (Birth Hour, gender, age, height, weight, handedness, etc.) are manually entered.</t>
  </si>
  <si>
    <t>Moon flower</t>
  </si>
  <si>
    <t>Mercurion</t>
  </si>
  <si>
    <t>Satum</t>
  </si>
  <si>
    <t>Nevropenthe</t>
  </si>
  <si>
    <t>Chronillia</t>
  </si>
  <si>
    <t>Pipe weed</t>
  </si>
  <si>
    <t>Camphoric bitumen</t>
  </si>
  <si>
    <t>Royal jelly</t>
  </si>
  <si>
    <t>Turngrease</t>
  </si>
  <si>
    <t>Bjwal pearl</t>
  </si>
  <si>
    <t>Sandpowder</t>
  </si>
  <si>
    <t>Topazoine</t>
  </si>
  <si>
    <t>Elixir of the gnomes</t>
  </si>
  <si>
    <t>Moonmilk</t>
  </si>
  <si>
    <t>Liqueur of Bagdol</t>
  </si>
  <si>
    <t>Mirobolant</t>
  </si>
  <si>
    <t>All skills are listed and space is provided to record experience in pencil, and archetype skill levels may also be recorded.</t>
  </si>
  <si>
    <t>Tincture of erozone</t>
  </si>
  <si>
    <t>Oil of Selikanthe</t>
  </si>
  <si>
    <t>Alchemical Salts</t>
  </si>
  <si>
    <t>Candricle</t>
  </si>
  <si>
    <t>Boralm</t>
  </si>
  <si>
    <t>Green obbyssum</t>
  </si>
  <si>
    <t>Grey obbyssum</t>
  </si>
  <si>
    <t>Obadion</t>
  </si>
  <si>
    <t>Nartha</t>
  </si>
  <si>
    <t>Chramaelium</t>
  </si>
  <si>
    <t>Equipment</t>
  </si>
  <si>
    <t>Canvas sack, 50 l</t>
  </si>
  <si>
    <t>Canvas sack, 20 l</t>
  </si>
  <si>
    <t>-1d6 End</t>
  </si>
  <si>
    <t>-2d6 End, -2 Life</t>
  </si>
  <si>
    <t>Resist</t>
  </si>
  <si>
    <t>13/15/20</t>
  </si>
  <si>
    <t>Range</t>
  </si>
  <si>
    <t>2·4·7</t>
  </si>
  <si>
    <t>10·20·50</t>
  </si>
  <si>
    <t>15·30·70</t>
  </si>
  <si>
    <t>3·8·15</t>
  </si>
  <si>
    <t>4·8·12</t>
  </si>
  <si>
    <t>6·12·20</t>
  </si>
  <si>
    <t>2·5·9</t>
  </si>
  <si>
    <t>8·15·25</t>
  </si>
  <si>
    <t>2·x·x</t>
  </si>
  <si>
    <t>Arts (-11)</t>
  </si>
  <si>
    <t>Acrobatics</t>
  </si>
  <si>
    <t>Gaming</t>
  </si>
  <si>
    <t>Jewelrysmith</t>
  </si>
  <si>
    <t>Juggling</t>
  </si>
  <si>
    <t>Leatherwork</t>
  </si>
  <si>
    <t>Locksmithing</t>
  </si>
  <si>
    <t>Metalwork</t>
  </si>
  <si>
    <t>Navigation</t>
  </si>
  <si>
    <t>Surgery</t>
  </si>
  <si>
    <t>Heavy mace</t>
  </si>
  <si>
    <t>Missile Weapons</t>
  </si>
  <si>
    <t>Arrow, quarrel</t>
  </si>
  <si>
    <t>Thrown Weapons</t>
  </si>
  <si>
    <t>100s</t>
  </si>
  <si>
    <t>cheese, dried meats)</t>
  </si>
  <si>
    <t>Mêlée</t>
  </si>
  <si>
    <t>6-7,15-16</t>
  </si>
  <si>
    <t>8-9,13-14</t>
  </si>
  <si>
    <t>10-12</t>
  </si>
  <si>
    <t>……………………….</t>
  </si>
  <si>
    <t>………………….</t>
  </si>
  <si>
    <t>Dragon</t>
  </si>
  <si>
    <t>Sordid</t>
  </si>
  <si>
    <t>Infection; loss of 1 Life. Next check in 2, 4, or 6</t>
  </si>
  <si>
    <t>days, depending on wound.</t>
  </si>
  <si>
    <t>Dream Points</t>
  </si>
  <si>
    <t>Astral Body</t>
  </si>
  <si>
    <t>Prot</t>
  </si>
  <si>
    <t>Enc</t>
  </si>
  <si>
    <t>Unarmed</t>
  </si>
  <si>
    <t>5-7,15-17</t>
  </si>
  <si>
    <t>8-14</t>
  </si>
  <si>
    <t>Penalty</t>
  </si>
  <si>
    <t>Result</t>
  </si>
  <si>
    <t>Knocked out. End drops to 0, -1 Life.</t>
  </si>
  <si>
    <t>Disarmed.</t>
  </si>
  <si>
    <t>Dagger</t>
  </si>
  <si>
    <t>Dodging</t>
  </si>
  <si>
    <t>Flail</t>
  </si>
  <si>
    <t>Hand-to-hand</t>
  </si>
  <si>
    <t>Lance</t>
  </si>
  <si>
    <t>1-handed mace</t>
  </si>
  <si>
    <t>2-handed mace</t>
  </si>
  <si>
    <t>Polearm</t>
  </si>
  <si>
    <t>Arch</t>
  </si>
  <si>
    <t>Shield</t>
  </si>
  <si>
    <t>1-handed sword</t>
  </si>
  <si>
    <t>2-handed sword</t>
  </si>
  <si>
    <t>Missile and Thrown (-8)</t>
  </si>
  <si>
    <t>Blowgun</t>
  </si>
  <si>
    <t>+2m (8 m)</t>
  </si>
  <si>
    <r>
      <t xml:space="preserve">Nearby ally checks </t>
    </r>
    <r>
      <rPr>
        <b/>
        <sz val="7"/>
        <color indexed="8"/>
        <rFont val="Times"/>
        <family val="0"/>
      </rPr>
      <t>Empathy</t>
    </r>
    <r>
      <rPr>
        <sz val="7"/>
        <color indexed="8"/>
        <rFont val="Times"/>
        <family val="0"/>
      </rPr>
      <t>/</t>
    </r>
    <r>
      <rPr>
        <i/>
        <sz val="7"/>
        <color indexed="8"/>
        <rFont val="Times"/>
        <family val="0"/>
      </rPr>
      <t>Vigilance</t>
    </r>
    <r>
      <rPr>
        <sz val="7"/>
        <color indexed="8"/>
        <rFont val="Times"/>
        <family val="0"/>
      </rPr>
      <t xml:space="preserve"> at</t>
    </r>
  </si>
  <si>
    <t>-1d6 or semi-surprised.</t>
  </si>
  <si>
    <t>Weapon checks Resistance at -2d6 or lose</t>
  </si>
  <si>
    <t>same amount of Resistance.</t>
  </si>
  <si>
    <r>
      <t xml:space="preserve">Character checks </t>
    </r>
    <r>
      <rPr>
        <b/>
        <sz val="7"/>
        <color indexed="8"/>
        <rFont val="Times"/>
        <family val="0"/>
      </rPr>
      <t>Empathy</t>
    </r>
    <r>
      <rPr>
        <sz val="7"/>
        <color indexed="8"/>
        <rFont val="Times"/>
        <family val="0"/>
      </rPr>
      <t>/</t>
    </r>
    <r>
      <rPr>
        <i/>
        <sz val="7"/>
        <color indexed="8"/>
        <rFont val="Times"/>
        <family val="0"/>
      </rPr>
      <t>Vigilance</t>
    </r>
    <r>
      <rPr>
        <sz val="7"/>
        <color indexed="8"/>
        <rFont val="Times"/>
        <family val="0"/>
      </rPr>
      <t xml:space="preserve"> at</t>
    </r>
  </si>
  <si>
    <t>at same difficulty or fall.</t>
  </si>
  <si>
    <r>
      <t xml:space="preserve">Defender falls back; roll </t>
    </r>
    <r>
      <rPr>
        <b/>
        <sz val="7"/>
        <color indexed="8"/>
        <rFont val="Times"/>
        <family val="0"/>
      </rPr>
      <t>Agility</t>
    </r>
  </si>
  <si>
    <t>automatically falls.</t>
  </si>
  <si>
    <t>Defender falls back and</t>
  </si>
  <si>
    <t>Success</t>
  </si>
  <si>
    <t xml:space="preserve">  Automatically lose attack's damage</t>
  </si>
  <si>
    <t>Wood pen box</t>
  </si>
  <si>
    <t>Sealing wax</t>
  </si>
  <si>
    <r>
      <t>Other Herbs</t>
    </r>
    <r>
      <rPr>
        <sz val="6"/>
        <color indexed="8"/>
        <rFont val="American Uncial Regular"/>
        <family val="0"/>
      </rPr>
      <t xml:space="preserve"> </t>
    </r>
    <r>
      <rPr>
        <sz val="6"/>
        <color indexed="8"/>
        <rFont val="Times"/>
        <family val="0"/>
      </rPr>
      <t>per pinch</t>
    </r>
  </si>
  <si>
    <r>
      <t xml:space="preserve">dotes  </t>
    </r>
    <r>
      <rPr>
        <sz val="6"/>
        <color indexed="8"/>
        <rFont val="Times"/>
        <family val="0"/>
      </rPr>
      <t>(per dose, Enc .1)</t>
    </r>
  </si>
  <si>
    <t xml:space="preserve">  resistance points plus check fall back</t>
  </si>
  <si>
    <t xml:space="preserve">  Check for falling back</t>
  </si>
  <si>
    <t>&amp; Shield</t>
  </si>
  <si>
    <r>
      <t xml:space="preserve">For weapons, check </t>
    </r>
    <r>
      <rPr>
        <b/>
        <sz val="7"/>
        <color indexed="8"/>
        <rFont val="Times"/>
        <family val="0"/>
      </rPr>
      <t>Strength</t>
    </r>
    <r>
      <rPr>
        <sz val="7"/>
        <color indexed="8"/>
        <rFont val="Times"/>
        <family val="0"/>
      </rPr>
      <t>/</t>
    </r>
    <r>
      <rPr>
        <i/>
        <sz val="7"/>
        <color indexed="8"/>
        <rFont val="Times"/>
        <family val="0"/>
      </rPr>
      <t>weapon skill</t>
    </r>
  </si>
  <si>
    <t>at attack's damage bonus or be disarmed.</t>
  </si>
  <si>
    <t xml:space="preserve">     Deterioration</t>
  </si>
  <si>
    <t>Soft leather jerkin</t>
  </si>
  <si>
    <t>2s</t>
  </si>
  <si>
    <t>Soft leather coat</t>
  </si>
  <si>
    <t>Soft leather breeks</t>
  </si>
  <si>
    <t>Soft leather boots</t>
  </si>
  <si>
    <t>Sandals</t>
  </si>
  <si>
    <t>30d</t>
  </si>
  <si>
    <t>20+</t>
  </si>
  <si>
    <t>Size</t>
  </si>
  <si>
    <t>Appearance</t>
  </si>
  <si>
    <t>Velvet waistcoat</t>
  </si>
  <si>
    <t>8s</t>
  </si>
  <si>
    <t>Velvet coat</t>
  </si>
  <si>
    <t>Velvet hat</t>
  </si>
  <si>
    <t>Silk stockings</t>
  </si>
  <si>
    <t>Fire</t>
  </si>
  <si>
    <t>Suet candle, 1 hour</t>
  </si>
  <si>
    <t>2d</t>
  </si>
  <si>
    <t>Wax candle, 2 hours</t>
  </si>
  <si>
    <t>5d</t>
  </si>
  <si>
    <t>Torch, 1/2 hour</t>
  </si>
  <si>
    <t>Oil lantern</t>
  </si>
  <si>
    <t>5s</t>
  </si>
  <si>
    <t>Candle lantern</t>
  </si>
  <si>
    <t>Flint tinderbox</t>
  </si>
  <si>
    <t>Bellows</t>
  </si>
  <si>
    <t>Brazier</t>
  </si>
  <si>
    <t>Wood pipe</t>
  </si>
  <si>
    <t>Tools</t>
  </si>
  <si>
    <t>Gloves</t>
  </si>
  <si>
    <t>1s</t>
  </si>
  <si>
    <t>Broad belt</t>
  </si>
  <si>
    <t>50d</t>
  </si>
  <si>
    <t>Hat</t>
  </si>
  <si>
    <t>Fur coat</t>
  </si>
  <si>
    <t>1-20s</t>
  </si>
  <si>
    <t>Back pack</t>
  </si>
  <si>
    <t>Jute, Twine, Rope</t>
  </si>
  <si>
    <t>Wool &amp; Linen</t>
  </si>
  <si>
    <t>Games</t>
  </si>
  <si>
    <t>Instruments &amp;</t>
  </si>
  <si>
    <t>Silks &amp; Velvets</t>
  </si>
  <si>
    <t>Transport</t>
  </si>
  <si>
    <t>Sustenance</t>
  </si>
  <si>
    <t>1 Sust = .1 Enc; .2 liter (l)= .1 Enc</t>
  </si>
  <si>
    <t>P = potency of alcohol</t>
  </si>
  <si>
    <t>Average inn meal</t>
  </si>
  <si>
    <t>(food only)</t>
  </si>
  <si>
    <t>3d</t>
  </si>
  <si>
    <t>Wine, .2 l</t>
  </si>
  <si>
    <t>P-2</t>
  </si>
  <si>
    <t>Beer, .2 l</t>
  </si>
  <si>
    <t>P-1</t>
  </si>
  <si>
    <t>Saddle/shoulder bag</t>
  </si>
  <si>
    <t>…………</t>
  </si>
  <si>
    <t>………</t>
  </si>
  <si>
    <t>Double dragon</t>
  </si>
  <si>
    <t>-6m (18m)</t>
  </si>
  <si>
    <t>+0m (24m)</t>
  </si>
  <si>
    <t>150%</t>
  </si>
  <si>
    <t>200%</t>
  </si>
  <si>
    <t>30%</t>
  </si>
  <si>
    <t xml:space="preserve">Born in the Hour of the </t>
  </si>
  <si>
    <t>M/F</t>
  </si>
  <si>
    <t>-6     6 pts     6 pts     6 pnch    6 days    6 pts</t>
  </si>
  <si>
    <t>Melee Weapons</t>
  </si>
  <si>
    <t>12s</t>
  </si>
  <si>
    <t>25s</t>
  </si>
  <si>
    <t>50s</t>
  </si>
  <si>
    <t>Stable; check again following Sleeping Castle.</t>
  </si>
  <si>
    <t>Falling Back</t>
  </si>
  <si>
    <t>Battle axe</t>
  </si>
  <si>
    <t>Great axe</t>
  </si>
  <si>
    <t>NA</t>
  </si>
  <si>
    <t>Light flail</t>
  </si>
  <si>
    <t>Heavy flail</t>
  </si>
  <si>
    <t>Short spear</t>
  </si>
  <si>
    <t>Club</t>
  </si>
  <si>
    <t>Hammer</t>
  </si>
  <si>
    <t>Mace</t>
  </si>
  <si>
    <t>Staff</t>
  </si>
  <si>
    <t>Halberd</t>
  </si>
  <si>
    <t>S/M/L shield</t>
  </si>
  <si>
    <t>Gnome</t>
  </si>
  <si>
    <t>Longspar</t>
  </si>
  <si>
    <t>Cyan</t>
  </si>
  <si>
    <r>
      <t>Secondary characteristics (</t>
    </r>
    <r>
      <rPr>
        <b/>
        <sz val="10"/>
        <color indexed="8"/>
        <rFont val="Times"/>
        <family val="0"/>
      </rPr>
      <t>Melee</t>
    </r>
    <r>
      <rPr>
        <sz val="10"/>
        <color indexed="8"/>
        <rFont val="Times"/>
        <family val="0"/>
      </rPr>
      <t xml:space="preserve">, </t>
    </r>
    <r>
      <rPr>
        <b/>
        <sz val="10"/>
        <color indexed="8"/>
        <rFont val="Times"/>
        <family val="0"/>
      </rPr>
      <t>Missile</t>
    </r>
    <r>
      <rPr>
        <sz val="10"/>
        <color indexed="8"/>
        <rFont val="Times"/>
        <family val="0"/>
      </rPr>
      <t xml:space="preserve">, </t>
    </r>
    <r>
      <rPr>
        <b/>
        <sz val="10"/>
        <color indexed="8"/>
        <rFont val="Times"/>
        <family val="0"/>
      </rPr>
      <t>Throw</t>
    </r>
    <r>
      <rPr>
        <sz val="10"/>
        <color indexed="8"/>
        <rFont val="Times"/>
        <family val="0"/>
      </rPr>
      <t xml:space="preserve"> and </t>
    </r>
    <r>
      <rPr>
        <b/>
        <sz val="10"/>
        <color indexed="8"/>
        <rFont val="Times"/>
        <family val="0"/>
      </rPr>
      <t>Stealth</t>
    </r>
    <r>
      <rPr>
        <sz val="10"/>
        <color indexed="8"/>
        <rFont val="Times"/>
        <family val="0"/>
      </rPr>
      <t>) are calculated based on primary characteristic values entered.</t>
    </r>
  </si>
  <si>
    <t>Music</t>
  </si>
  <si>
    <t>Pickpocket</t>
  </si>
  <si>
    <t>Riding</t>
  </si>
  <si>
    <t>City Survival</t>
  </si>
  <si>
    <t>o</t>
  </si>
  <si>
    <t>Season</t>
  </si>
  <si>
    <t>Vessel</t>
  </si>
  <si>
    <t>Dawn</t>
  </si>
  <si>
    <t>Spring</t>
  </si>
  <si>
    <t>Siren</t>
  </si>
  <si>
    <t>Early morning</t>
  </si>
  <si>
    <t>Falcon</t>
  </si>
  <si>
    <t>Late morning</t>
  </si>
  <si>
    <t>Crown</t>
  </si>
  <si>
    <t>Noon</t>
  </si>
  <si>
    <t>Summer</t>
  </si>
  <si>
    <t>Early afternoon</t>
  </si>
  <si>
    <t>Swords</t>
  </si>
  <si>
    <t>Late afternoon</t>
  </si>
  <si>
    <t>Lyre</t>
  </si>
  <si>
    <t>Dusk</t>
  </si>
  <si>
    <t>Autumn</t>
  </si>
  <si>
    <t>Serpent</t>
  </si>
  <si>
    <t>Evening</t>
  </si>
  <si>
    <t>Particular Failure</t>
  </si>
  <si>
    <t>Failure</t>
  </si>
  <si>
    <t>Normal</t>
  </si>
  <si>
    <t>Significant</t>
  </si>
  <si>
    <t>Particular</t>
  </si>
  <si>
    <t>-5</t>
  </si>
  <si>
    <t>-6</t>
  </si>
  <si>
    <t>-7</t>
  </si>
  <si>
    <t>-10</t>
  </si>
  <si>
    <t>5</t>
  </si>
  <si>
    <t>10</t>
  </si>
  <si>
    <t>15</t>
  </si>
  <si>
    <t>text (so as to be invisible). If that column is overwritten, or the sheet rearranged, it could easily be rendered non-functional.</t>
  </si>
  <si>
    <r>
      <t xml:space="preserve">properly, it is imperative </t>
    </r>
    <r>
      <rPr>
        <b/>
        <sz val="10"/>
        <color indexed="8"/>
        <rFont val="Times"/>
        <family val="0"/>
      </rPr>
      <t>that cells not be moved</t>
    </r>
    <r>
      <rPr>
        <sz val="10"/>
        <color indexed="8"/>
        <rFont val="Times"/>
        <family val="0"/>
      </rPr>
      <t>. In fact, experience point costs for each skill are stored in a column with white</t>
    </r>
  </si>
  <si>
    <t>No Life recovered</t>
  </si>
  <si>
    <t xml:space="preserve">Skill cost totals are calculated based on the reference table located at the bottom of page three; therefore, in order for the sheet to work </t>
  </si>
  <si>
    <t>2-handed axe</t>
  </si>
  <si>
    <t xml:space="preserve">  1      1      2     3     4     5     6     7     8     9   10  others</t>
  </si>
  <si>
    <t>Waterproof tarp, 1 m</t>
  </si>
  <si>
    <t>Parchment, 1 sht</t>
  </si>
  <si>
    <t>Hourglass, 15 min.</t>
  </si>
  <si>
    <t>-2     2 pts     2 pts     2 pnch    2 days    2 pts</t>
  </si>
  <si>
    <t>-4     4 pts     4 pts     4 pnch    4 days    4 pts</t>
  </si>
  <si>
    <t xml:space="preserve">  (stunned, getting up from prone)  </t>
  </si>
  <si>
    <t>Complete surprise</t>
  </si>
  <si>
    <t xml:space="preserve">  (attacker -4 to parry, no dodge)</t>
  </si>
  <si>
    <t>Arrow, bolt (vs. shield)</t>
  </si>
  <si>
    <t>Sling stone (vs. shield)</t>
  </si>
  <si>
    <t>Situational  Modifiers</t>
  </si>
  <si>
    <t>auto</t>
  </si>
  <si>
    <t>Init.</t>
  </si>
  <si>
    <t>+11 and up</t>
  </si>
  <si>
    <t>+1,+2,+3,+4</t>
  </si>
  <si>
    <t>Level</t>
  </si>
  <si>
    <t>Armed</t>
  </si>
  <si>
    <t>2, 20</t>
  </si>
  <si>
    <t>3, 19</t>
  </si>
  <si>
    <t>4, 18</t>
  </si>
  <si>
    <t>5, 17</t>
  </si>
  <si>
    <t>Dream Threshold Lost</t>
  </si>
  <si>
    <t>4s</t>
  </si>
  <si>
    <t>Grapnel</t>
  </si>
  <si>
    <t>Shovel</t>
  </si>
  <si>
    <t>Mallet</t>
  </si>
  <si>
    <t>Chisel, gouge</t>
  </si>
  <si>
    <t>File, rasp</t>
  </si>
  <si>
    <t>Narcos</t>
  </si>
  <si>
    <t>Thanatos</t>
  </si>
  <si>
    <t>Archetypal maximum</t>
  </si>
  <si>
    <t>Vocational skill</t>
  </si>
  <si>
    <t>Experience</t>
  </si>
  <si>
    <t>Exp</t>
  </si>
  <si>
    <t>Attack</t>
  </si>
  <si>
    <t>+ 6</t>
  </si>
  <si>
    <t>+ 4</t>
  </si>
  <si>
    <t>+ 1</t>
  </si>
  <si>
    <t>(</t>
  </si>
  <si>
    <t>Morale</t>
  </si>
  <si>
    <t>)</t>
  </si>
  <si>
    <t>Dmg</t>
  </si>
  <si>
    <t>Characteristic</t>
  </si>
  <si>
    <t>7, 8</t>
  </si>
  <si>
    <t>9, 10</t>
  </si>
  <si>
    <t>11, 12</t>
  </si>
  <si>
    <t>13, 14</t>
  </si>
  <si>
    <t>etc.</t>
  </si>
  <si>
    <t>Defender</t>
  </si>
  <si>
    <t>…………………………………………………………………</t>
  </si>
  <si>
    <t>Sleeping Castle</t>
  </si>
  <si>
    <t>Before dawn</t>
  </si>
  <si>
    <t>Astrological Sign</t>
  </si>
  <si>
    <t xml:space="preserve">Running  </t>
  </si>
  <si>
    <t xml:space="preserve">   Swimming</t>
  </si>
  <si>
    <t xml:space="preserve">    Hours &amp; Seasons</t>
  </si>
  <si>
    <t>Nº of Skills</t>
  </si>
  <si>
    <t>Health</t>
  </si>
  <si>
    <t>One hour of mental work</t>
  </si>
  <si>
    <t>One hour of vigilance, day or night</t>
  </si>
  <si>
    <t>One hour of average physical labor</t>
  </si>
  <si>
    <t>One hour of hard physical labor</t>
  </si>
  <si>
    <t>of the more laborious calculations. It is designed to be used both onscreen and printed on paper; the player may create and periodically</t>
  </si>
  <si>
    <t>Zyglute</t>
  </si>
  <si>
    <t>Saddle and harness</t>
  </si>
  <si>
    <t>Cart, 4 wheels</t>
  </si>
  <si>
    <t>Cart, 2 wheels</t>
  </si>
  <si>
    <t>Baggage &amp; Leather</t>
  </si>
  <si>
    <t xml:space="preserve">One round or hex in the Dreamlands </t>
  </si>
  <si>
    <t>2-6</t>
  </si>
  <si>
    <t>The wound is closed, and may begin to heal normally.</t>
  </si>
  <si>
    <t>Part. Failure</t>
  </si>
  <si>
    <t>Full Aid</t>
  </si>
  <si>
    <t>Light</t>
  </si>
  <si>
    <t>Serious</t>
  </si>
  <si>
    <t>Critical</t>
  </si>
  <si>
    <t>Diff.</t>
  </si>
  <si>
    <t>2</t>
  </si>
  <si>
    <t>1</t>
  </si>
  <si>
    <t>Defender is...</t>
  </si>
  <si>
    <t>Still and ready</t>
  </si>
  <si>
    <t>Engaged in other activity</t>
  </si>
  <si>
    <t>Using a small shield</t>
  </si>
  <si>
    <t>Using a medium shield</t>
  </si>
  <si>
    <t>Using a large shield</t>
  </si>
  <si>
    <t>+2</t>
  </si>
  <si>
    <t>+1</t>
  </si>
  <si>
    <t>+3</t>
  </si>
  <si>
    <t>+4</t>
  </si>
  <si>
    <t>+5</t>
  </si>
  <si>
    <t>+6</t>
  </si>
  <si>
    <t>+7</t>
  </si>
  <si>
    <t>1-handed axe</t>
  </si>
  <si>
    <t>Constitution</t>
  </si>
  <si>
    <t>Strength</t>
  </si>
  <si>
    <t>Agility</t>
  </si>
  <si>
    <t>Dexterity</t>
  </si>
  <si>
    <t>Belt pouch, large</t>
  </si>
  <si>
    <t>20d</t>
  </si>
  <si>
    <t>Belt pouch, small</t>
  </si>
  <si>
    <t>10d</t>
  </si>
  <si>
    <t>Skin, 2 liter (empty)</t>
  </si>
  <si>
    <t>Parchment tube</t>
  </si>
  <si>
    <t>Lute case</t>
  </si>
  <si>
    <t>Quiver</t>
  </si>
  <si>
    <t>Shoelaces, 1 meter</t>
  </si>
  <si>
    <t>6d</t>
  </si>
  <si>
    <t>8d</t>
  </si>
  <si>
    <t>4d</t>
  </si>
  <si>
    <t>Sail cloth</t>
  </si>
  <si>
    <t>Horse hair braid</t>
  </si>
  <si>
    <t>Spool of thread</t>
  </si>
  <si>
    <t>String, 10 meters</t>
  </si>
  <si>
    <t>Honey mead, .2 l</t>
  </si>
  <si>
    <t>P-4</t>
  </si>
  <si>
    <t>Brandy, .1 l</t>
  </si>
  <si>
    <t>P-5</t>
  </si>
  <si>
    <t>Milk, .2 l</t>
  </si>
  <si>
    <t>Healing Herbs</t>
  </si>
  <si>
    <t>Light Wnd.</t>
  </si>
  <si>
    <t>Wool cloth, 1 m sq.</t>
  </si>
  <si>
    <t>Linen cloth, 1 m sq.</t>
  </si>
  <si>
    <t>15d</t>
  </si>
  <si>
    <t>Woolen stockings</t>
  </si>
  <si>
    <t>Wool shirt</t>
  </si>
  <si>
    <t>Linen shirt</t>
  </si>
  <si>
    <t>Wool dress</t>
  </si>
  <si>
    <t>40d</t>
  </si>
  <si>
    <t>Linen dress</t>
  </si>
  <si>
    <t>60d</t>
  </si>
  <si>
    <t>Wool cloak</t>
  </si>
  <si>
    <t>Wool cap</t>
  </si>
  <si>
    <t>Wool hood</t>
  </si>
  <si>
    <t>Wool coat</t>
  </si>
  <si>
    <t>Wool blanket</t>
  </si>
  <si>
    <t>3s</t>
  </si>
  <si>
    <t>Silk shirt</t>
  </si>
  <si>
    <t>Mishaps (2d10)</t>
  </si>
  <si>
    <t>Vocational</t>
  </si>
  <si>
    <t>0%</t>
  </si>
  <si>
    <t>10%</t>
  </si>
  <si>
    <t>20%</t>
  </si>
  <si>
    <t>50%</t>
  </si>
  <si>
    <t>75%</t>
  </si>
  <si>
    <t>100%</t>
  </si>
  <si>
    <t>Stable condition: +1 bonus to next check.</t>
  </si>
  <si>
    <t>Stable condition (no change).</t>
  </si>
  <si>
    <t>Condition worsens and damage accrues.</t>
  </si>
  <si>
    <t>Condition worsens and double damage taken.</t>
  </si>
  <si>
    <t>End of poisoning if no poison damage sustained.</t>
  </si>
  <si>
    <t>End of poisoning.</t>
  </si>
  <si>
    <t>3.</t>
  </si>
  <si>
    <t>4.</t>
  </si>
  <si>
    <t>5.</t>
  </si>
  <si>
    <t>6.</t>
  </si>
  <si>
    <t>7.</t>
  </si>
  <si>
    <t>8.</t>
  </si>
  <si>
    <t>9.</t>
  </si>
  <si>
    <t>10.</t>
  </si>
  <si>
    <t>1.</t>
  </si>
  <si>
    <t>2.</t>
  </si>
  <si>
    <t>Long</t>
  </si>
  <si>
    <t>6m</t>
  </si>
  <si>
    <t>5m</t>
  </si>
  <si>
    <t>4m</t>
  </si>
  <si>
    <t>3m</t>
  </si>
  <si>
    <t>2m</t>
  </si>
  <si>
    <t>1.5m</t>
  </si>
  <si>
    <t>1.7m</t>
  </si>
  <si>
    <t>1.2m</t>
  </si>
  <si>
    <t>1m</t>
  </si>
  <si>
    <t>.7m</t>
  </si>
  <si>
    <t>7m</t>
  </si>
  <si>
    <t>-8</t>
  </si>
  <si>
    <t>-4</t>
  </si>
  <si>
    <t>-2</t>
  </si>
  <si>
    <t>0</t>
  </si>
  <si>
    <t>Movement &amp; Time</t>
  </si>
  <si>
    <t>Hour</t>
  </si>
  <si>
    <t>………………………………………………………………………………………………………………………………………</t>
  </si>
  <si>
    <t>Money</t>
  </si>
  <si>
    <t>General Condition</t>
  </si>
  <si>
    <t>Silver (1 sol)</t>
  </si>
  <si>
    <t>Gear</t>
  </si>
  <si>
    <t xml:space="preserve">Enc.  </t>
  </si>
  <si>
    <t>Name</t>
  </si>
  <si>
    <t>Copper (10 d)</t>
  </si>
  <si>
    <t>Gold (10 s)</t>
  </si>
  <si>
    <t>Tin/Bronze (1 d)</t>
  </si>
  <si>
    <t>Look up result on key at right</t>
  </si>
  <si>
    <t>Magical Healing</t>
  </si>
  <si>
    <t>Each critical wound costs</t>
  </si>
  <si>
    <t>Each serious wound costs</t>
  </si>
  <si>
    <t>Each light wound costs</t>
  </si>
  <si>
    <t>Each Life point lost costs</t>
  </si>
  <si>
    <t>Combat</t>
  </si>
  <si>
    <t>Mouse-sized (1)</t>
  </si>
  <si>
    <t>Target activity</t>
  </si>
  <si>
    <t>Immobile target</t>
  </si>
  <si>
    <t>Animate target</t>
  </si>
  <si>
    <t>Moving target</t>
  </si>
  <si>
    <t xml:space="preserve"> Initial Skill Cost</t>
  </si>
  <si>
    <t xml:space="preserve">  Archetype</t>
  </si>
  <si>
    <t>Mishap</t>
  </si>
  <si>
    <t>Part. Fail.</t>
  </si>
  <si>
    <t>-4m (2m)</t>
  </si>
  <si>
    <t>-2m (4m)</t>
  </si>
  <si>
    <t>+0m (6m)</t>
  </si>
  <si>
    <t>Javelin</t>
  </si>
  <si>
    <t>Lasso</t>
  </si>
  <si>
    <t>Sling</t>
  </si>
  <si>
    <t>3: Missile: initiative, attacks, parries to missiles; damage calculated.</t>
  </si>
  <si>
    <t>5: Mêlée: initiative, parries, dodges, and damage calculated.</t>
  </si>
  <si>
    <t>6: Movement: any announced movements are executed.</t>
  </si>
  <si>
    <t>Notes &amp; Instructions</t>
  </si>
  <si>
    <t>Aggravated condition: 1 additional Life lost</t>
  </si>
  <si>
    <t>6 points</t>
  </si>
  <si>
    <t>4 points</t>
  </si>
  <si>
    <t>2 points</t>
  </si>
  <si>
    <r>
      <t>Constitution</t>
    </r>
    <r>
      <rPr>
        <sz val="6"/>
        <color indexed="8"/>
        <rFont val="Palatino"/>
        <family val="0"/>
      </rPr>
      <t>/Life lost (do not count general condition)</t>
    </r>
  </si>
  <si>
    <t xml:space="preserve">  (defender surprised from behind, asleep)</t>
  </si>
  <si>
    <t>sacrificed</t>
  </si>
  <si>
    <t xml:space="preserve">  (duels only, bonuses lost if attacker stunned or wounded)</t>
  </si>
  <si>
    <t>sust</t>
  </si>
  <si>
    <t>enc</t>
  </si>
  <si>
    <t>no defense</t>
  </si>
  <si>
    <t>significant</t>
  </si>
  <si>
    <t>only</t>
  </si>
  <si>
    <t>Armor</t>
  </si>
  <si>
    <t>+ 10</t>
  </si>
  <si>
    <t>+ 2</t>
  </si>
  <si>
    <t>Long range</t>
  </si>
  <si>
    <t>Target size</t>
  </si>
  <si>
    <t>Ogre-sized (20)</t>
  </si>
  <si>
    <t>Human-sized (10)</t>
  </si>
  <si>
    <t>Dog-sized (5)</t>
  </si>
  <si>
    <t>Cat-sized (3)</t>
  </si>
  <si>
    <t>Swimming</t>
  </si>
  <si>
    <t>Sciences (-11)</t>
  </si>
  <si>
    <t>Alchemy</t>
  </si>
  <si>
    <t>Astrology</t>
  </si>
  <si>
    <t>Botany</t>
  </si>
  <si>
    <t>Legends</t>
  </si>
  <si>
    <t>Medicine</t>
  </si>
  <si>
    <t>Writing</t>
  </si>
  <si>
    <t>Zoology</t>
  </si>
  <si>
    <t>Draconics (-11)</t>
  </si>
  <si>
    <t>Oneiros</t>
  </si>
  <si>
    <t>Hypnos</t>
  </si>
  <si>
    <t>……………………………………………………………………………………….…..…………</t>
  </si>
  <si>
    <t>Recovering Life</t>
  </si>
  <si>
    <t>Total Primary Characteristic Cost</t>
  </si>
  <si>
    <t>characters start with 3000 points and a maximum skill level of +3, but note that the sheet will calculate experience point costs up to</t>
  </si>
  <si>
    <t>a level of +7. More experienced characters can thus be created, naturally only at the Dream Master's discretion.</t>
  </si>
  <si>
    <t>character's overall experience.</t>
  </si>
  <si>
    <t>Twine, 10 m</t>
  </si>
  <si>
    <t>Rope, 10m</t>
  </si>
  <si>
    <t>Quilted cloth jerkin</t>
  </si>
  <si>
    <t>Quilted cloth coat</t>
  </si>
  <si>
    <t>Quilted cloth breeks</t>
  </si>
  <si>
    <t>Hand axe, lasso</t>
  </si>
  <si>
    <t>Healing of Wounds</t>
  </si>
  <si>
    <t xml:space="preserve">  Task  Bandage   Herb    Time   Magic</t>
  </si>
  <si>
    <r>
      <t xml:space="preserve">Wound closed and begins to heal normally; +3 to </t>
    </r>
    <r>
      <rPr>
        <b/>
        <sz val="7"/>
        <color indexed="8"/>
        <rFont val="Times"/>
        <family val="0"/>
      </rPr>
      <t>Constitution</t>
    </r>
    <r>
      <rPr>
        <sz val="7"/>
        <color indexed="8"/>
        <rFont val="Times"/>
        <family val="0"/>
      </rPr>
      <t xml:space="preserve"> healing roll, plus herbs</t>
    </r>
  </si>
  <si>
    <r>
      <t xml:space="preserve">Wound closed and begins to heal normally; +2 to </t>
    </r>
    <r>
      <rPr>
        <b/>
        <sz val="7"/>
        <color indexed="8"/>
        <rFont val="Times"/>
        <family val="0"/>
      </rPr>
      <t>Constitution</t>
    </r>
    <r>
      <rPr>
        <sz val="7"/>
        <color indexed="8"/>
        <rFont val="Times"/>
        <family val="0"/>
      </rPr>
      <t xml:space="preserve"> healing roll, plus herbs</t>
    </r>
  </si>
  <si>
    <r>
      <t xml:space="preserve">Wound closed and begins to heal normally; +1 to </t>
    </r>
    <r>
      <rPr>
        <b/>
        <sz val="7"/>
        <color indexed="8"/>
        <rFont val="Times"/>
        <family val="0"/>
      </rPr>
      <t>Constitution</t>
    </r>
    <r>
      <rPr>
        <sz val="7"/>
        <color indexed="8"/>
        <rFont val="Times"/>
        <family val="0"/>
      </rPr>
      <t xml:space="preserve"> healing roll, plus herbs</t>
    </r>
  </si>
  <si>
    <t>Bleeding. Lose Endurance and Life at the same rate as before first aid was administered.</t>
  </si>
  <si>
    <t>First aid must be started over again, with further -1 penalty. Dressings must be changed.</t>
  </si>
  <si>
    <t>Summary of Healing Rolls</t>
  </si>
  <si>
    <t>Wounds</t>
  </si>
  <si>
    <t>Disease</t>
  </si>
  <si>
    <t>w/o Antidote</t>
  </si>
  <si>
    <t>w/Antidote</t>
  </si>
  <si>
    <t>Poison</t>
  </si>
  <si>
    <t>Weapon</t>
  </si>
  <si>
    <t>Skill Costs' table to calculate the total skill experience point costs for the character.</t>
  </si>
  <si>
    <t>Mêlée (-6)</t>
  </si>
  <si>
    <t>+4m (10m)</t>
  </si>
  <si>
    <t>-4m (20m)</t>
  </si>
  <si>
    <t>1 Sus</t>
  </si>
  <si>
    <t>……………………………………………………………………………………….…..………………</t>
  </si>
  <si>
    <t>Oil, 4 hours, .2 l</t>
  </si>
  <si>
    <t>Silk or velvet, 1 m</t>
  </si>
  <si>
    <t>Surgical tools (small pliers, lance</t>
  </si>
  <si>
    <t>thread, needle)</t>
  </si>
  <si>
    <t>Unit = 1 pinch</t>
  </si>
  <si>
    <t>False suppure</t>
  </si>
  <si>
    <t>Suppure</t>
  </si>
  <si>
    <t>Meritone</t>
  </si>
  <si>
    <t>Ortigal</t>
  </si>
  <si>
    <t>Black ortigal</t>
  </si>
  <si>
    <t>Belidane</t>
  </si>
  <si>
    <t>False murus</t>
  </si>
  <si>
    <t>Murus</t>
  </si>
  <si>
    <t>Honeybark</t>
  </si>
  <si>
    <t>90d</t>
  </si>
  <si>
    <t>Gold honeybark</t>
  </si>
  <si>
    <t>All weapon skills are listed next to the weapon types usable by a particular skill; the sheet calculates initiative and damage for all</t>
  </si>
  <si>
    <t>weapon skills (even if that particular weapon is not carried by the character).</t>
  </si>
  <si>
    <r>
      <t>The '</t>
    </r>
    <r>
      <rPr>
        <sz val="10"/>
        <color indexed="10"/>
        <rFont val="Times"/>
        <family val="0"/>
      </rPr>
      <t>Total Skill Cost</t>
    </r>
    <r>
      <rPr>
        <sz val="10"/>
        <color indexed="8"/>
        <rFont val="Times"/>
        <family val="0"/>
      </rPr>
      <t>' entry at the bottom of page one may be deleted once the character is created, or retained as a gauge of the</t>
    </r>
  </si>
  <si>
    <t>+11  +10   +9   +8   +7   +6   +5   +4   +3   +2   +1    0</t>
  </si>
  <si>
    <t>Sign.</t>
  </si>
  <si>
    <t>Wound is healing and improves to next stage.</t>
  </si>
  <si>
    <t>Cured of disease.</t>
  </si>
  <si>
    <t>calculator is located off the sheet (to the right on page one, near the skills area) which tracks the number of various archetypal skill</t>
  </si>
  <si>
    <t>levels assigned.</t>
  </si>
  <si>
    <t xml:space="preserve">Page three is likewise simply a reference of commonly used tables and charts. Note again, however, that the sheet relies on the 'Initial </t>
  </si>
  <si>
    <t>Finally, the character sheet is formatted using Times as the body font, American Uncial for headings, and Zapf Dingbats for the check boxes.</t>
  </si>
  <si>
    <t>7: Health and miscellaneous actions; wounds, Endurance, Life applied.</t>
  </si>
  <si>
    <t>-7, -6, -5, -4</t>
  </si>
  <si>
    <t>-3, -2, -1, 0</t>
  </si>
  <si>
    <t>+5, +6</t>
  </si>
  <si>
    <t>+7, +8</t>
  </si>
  <si>
    <t>+9, +10</t>
  </si>
  <si>
    <t>Fumble</t>
  </si>
  <si>
    <t>Difficulty</t>
  </si>
  <si>
    <t>Down</t>
  </si>
  <si>
    <t>High</t>
  </si>
  <si>
    <t>Soft leather</t>
  </si>
  <si>
    <t>Hard leather</t>
  </si>
  <si>
    <t>Brigandine</t>
  </si>
  <si>
    <t>Chain mail</t>
  </si>
  <si>
    <t>Plate mail</t>
  </si>
  <si>
    <t>Total Encumbrance</t>
  </si>
  <si>
    <t>Missile &amp; Throw</t>
  </si>
  <si>
    <t>Ranges</t>
  </si>
  <si>
    <t>Short range</t>
  </si>
  <si>
    <t>Medium range</t>
  </si>
  <si>
    <t>4: Thrown attacks: initiative, parries, dodges; damage calculated.</t>
  </si>
  <si>
    <t>Sight</t>
  </si>
  <si>
    <t>Hearing</t>
  </si>
  <si>
    <t>Smell-Taste</t>
  </si>
  <si>
    <t>Life</t>
  </si>
  <si>
    <t>Endurance</t>
  </si>
  <si>
    <t>Fatigue</t>
  </si>
  <si>
    <t>Dmg mod</t>
  </si>
  <si>
    <t>Specialized (-8)</t>
  </si>
  <si>
    <t>Acting</t>
  </si>
  <si>
    <t>Carpentry</t>
  </si>
  <si>
    <t>Dragon Breaths, Tails and Gifts</t>
  </si>
  <si>
    <t>—</t>
  </si>
  <si>
    <t>Fall. Roll at -1d6 non-lethal damage</t>
  </si>
  <si>
    <t>Quick Reference</t>
  </si>
  <si>
    <t>Clumsy move. Lose 2d6 Endurance.</t>
  </si>
  <si>
    <t>Total Skill Cost</t>
  </si>
  <si>
    <t>Deterioration</t>
  </si>
  <si>
    <t>Parry &amp; Dodge</t>
  </si>
  <si>
    <t>Modifiers by weapon:</t>
  </si>
  <si>
    <t>…………………………….……………………...……………</t>
  </si>
  <si>
    <t>………………………………….…………………….……………..…</t>
  </si>
  <si>
    <t>Outdoor Survival</t>
  </si>
  <si>
    <t>Arctic Survival</t>
  </si>
  <si>
    <t>Desert Survival</t>
  </si>
  <si>
    <t>While not a full character-generation program, this character sheet can serve to quickly generate characters by automating most if not all</t>
  </si>
  <si>
    <t>1: Actions declared; once declared, actions may be aborted, not changed.</t>
  </si>
  <si>
    <t xml:space="preserve">  bonus in deterioration points</t>
  </si>
  <si>
    <t xml:space="preserve">  Roll Resistance/damage bonus</t>
  </si>
  <si>
    <t xml:space="preserve">  Lose attack's damage bonus in</t>
  </si>
  <si>
    <t>Whip</t>
  </si>
  <si>
    <t>General (-4)</t>
  </si>
  <si>
    <t>Climbing</t>
  </si>
  <si>
    <t>Cooking</t>
  </si>
  <si>
    <t>Dance</t>
  </si>
  <si>
    <t>Discretion</t>
  </si>
  <si>
    <t>Drawing</t>
  </si>
  <si>
    <t>Jumping</t>
  </si>
  <si>
    <t>Running</t>
  </si>
  <si>
    <t>Seduction</t>
  </si>
  <si>
    <t>Singing</t>
  </si>
  <si>
    <t>Tinkering</t>
  </si>
  <si>
    <t>Vigilance</t>
  </si>
  <si>
    <t>Lvl</t>
  </si>
  <si>
    <t>Situation</t>
  </si>
  <si>
    <t>Defender is semi-surprised</t>
  </si>
  <si>
    <t>Attacker charges</t>
  </si>
  <si>
    <t>Attacker feints</t>
  </si>
  <si>
    <t>1-10</t>
  </si>
  <si>
    <t>11-15</t>
  </si>
  <si>
    <t>16-19</t>
  </si>
  <si>
    <t>Blowgun needle</t>
  </si>
  <si>
    <t>Dagger, javelin</t>
  </si>
  <si>
    <t>Forest Survival</t>
  </si>
  <si>
    <t>Mountain Survival</t>
  </si>
  <si>
    <t>Swamp Survival</t>
  </si>
  <si>
    <t>Underground Survival</t>
  </si>
  <si>
    <t>Combat Round Phases</t>
  </si>
  <si>
    <t>2: Magic: trance, Dreamlands movement, casting. Prior spells go off.</t>
  </si>
  <si>
    <t>Zigzagging target</t>
  </si>
  <si>
    <t>Flying Fish</t>
  </si>
  <si>
    <t>Night</t>
  </si>
  <si>
    <t>Spider</t>
  </si>
  <si>
    <t>Midnight</t>
  </si>
  <si>
    <t>Winter</t>
  </si>
  <si>
    <t>Reed</t>
  </si>
  <si>
    <t>Late night</t>
  </si>
  <si>
    <t>Page two reproduces the equipment list from the rules, Book One pp 13-15, listing Encumbrance values and typical monetary costs</t>
  </si>
  <si>
    <t>per item. At left is room for players to record their gear in pencil. Page two therefore should require no changes, but may simply be</t>
  </si>
  <si>
    <t>printed and used as-is.</t>
  </si>
  <si>
    <t>update the character on the computer, but record day-to-day activities in pencil. Please note:</t>
  </si>
  <si>
    <t>--</t>
  </si>
  <si>
    <t>Total primary characteristics are tallied; beginning characters are allowed 160 points. Once the character is created, the characteristic</t>
  </si>
  <si>
    <t>Points and thresholds (Life, Life Threshold, Fatigue, Damage Modifier, Sustenance, Encumbrance, Dream Threshold) are calculated.</t>
  </si>
  <si>
    <t>(Note: Dream Threshold is adjusted by entering a positive value for lost Dream Threshold points)</t>
  </si>
  <si>
    <r>
      <t xml:space="preserve">totals (in </t>
    </r>
    <r>
      <rPr>
        <sz val="10"/>
        <color indexed="10"/>
        <rFont val="Times"/>
        <family val="0"/>
      </rPr>
      <t>red</t>
    </r>
    <r>
      <rPr>
        <sz val="10"/>
        <color indexed="8"/>
        <rFont val="Times"/>
        <family val="0"/>
      </rPr>
      <t>) may be deleted.</t>
    </r>
  </si>
  <si>
    <r>
      <t xml:space="preserve">Skill experience point cost totals for all skills are listed at the bottom right of page one in </t>
    </r>
    <r>
      <rPr>
        <sz val="10"/>
        <color indexed="10"/>
        <rFont val="Times"/>
        <family val="0"/>
      </rPr>
      <t>red</t>
    </r>
    <r>
      <rPr>
        <sz val="10"/>
        <color indexed="8"/>
        <rFont val="Times"/>
        <family val="0"/>
      </rPr>
      <t xml:space="preserve"> including combat skills. Beginning</t>
    </r>
  </si>
  <si>
    <t>-10, -9, -8</t>
  </si>
  <si>
    <t>Raw provisions (dried fruits, vege-</t>
  </si>
  <si>
    <t>tables, cured meats)</t>
  </si>
  <si>
    <t>Remedies &amp; Anti-</t>
  </si>
  <si>
    <t>1 grn</t>
  </si>
  <si>
    <t>Cost</t>
  </si>
  <si>
    <t>Quilted</t>
  </si>
  <si>
    <t>…………………………………………….</t>
  </si>
  <si>
    <t>Bow</t>
  </si>
  <si>
    <t>Crossbow</t>
  </si>
  <si>
    <t>Hand axe</t>
  </si>
  <si>
    <t>Archetype Calculator</t>
  </si>
  <si>
    <t>Nº</t>
  </si>
  <si>
    <t>Goal</t>
  </si>
  <si>
    <t>+11</t>
  </si>
  <si>
    <t>+10</t>
  </si>
  <si>
    <t>+9</t>
  </si>
  <si>
    <t>+8</t>
  </si>
  <si>
    <t>Archetype skill levels must be manually allocated and tracked in the space provided. Skills which have reached their Archetypal</t>
  </si>
  <si>
    <r>
      <t xml:space="preserve">maximum may be </t>
    </r>
    <r>
      <rPr>
        <b/>
        <sz val="10"/>
        <color indexed="8"/>
        <rFont val="Times"/>
        <family val="0"/>
      </rPr>
      <t>boldfaced by the user</t>
    </r>
    <r>
      <rPr>
        <sz val="10"/>
        <color indexed="8"/>
        <rFont val="Times"/>
        <family val="0"/>
      </rPr>
      <t xml:space="preserve">; True Dreamers' vocational skills may be </t>
    </r>
    <r>
      <rPr>
        <i/>
        <sz val="10"/>
        <color indexed="8"/>
        <rFont val="Times"/>
        <family val="0"/>
      </rPr>
      <t>italicized by the user</t>
    </r>
    <r>
      <rPr>
        <sz val="10"/>
        <color indexed="8"/>
        <rFont val="Times"/>
        <family val="0"/>
      </rPr>
      <t xml:space="preserve">. The character sheet </t>
    </r>
    <r>
      <rPr>
        <b/>
        <sz val="10"/>
        <color indexed="8"/>
        <rFont val="Times"/>
        <family val="0"/>
      </rPr>
      <t>does</t>
    </r>
  </si>
  <si>
    <r>
      <t>not</t>
    </r>
    <r>
      <rPr>
        <sz val="10"/>
        <color indexed="8"/>
        <rFont val="Times"/>
        <family val="0"/>
      </rPr>
      <t xml:space="preserve"> compare actual and Archetypal skill levels and will not prevent illegal skill levels being assigned. However, an Archetypal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</si>
</sst>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d\,\ yyyy"/>
    <numFmt numFmtId="165" formatCode="mmmm\ d\,\ yyyy"/>
    <numFmt numFmtId="166" formatCode="ddd\,\ mmm\ d\,\ yyyy"/>
    <numFmt numFmtId="167" formatCode="dddd\,\ mmmm\ d\,\ yyyy"/>
    <numFmt numFmtId="168" formatCode="\+"/>
    <numFmt numFmtId="169" formatCode="\+\ "/>
    <numFmt numFmtId="170" formatCode="0.0"/>
    <numFmt numFmtId="171" formatCode="\+#,##0;\-#,##0"/>
  </numFmts>
  <fonts count="50">
    <font>
      <sz val="9"/>
      <color indexed="8"/>
      <name val="Geneva"/>
      <family val="0"/>
    </font>
    <font>
      <b/>
      <sz val="9"/>
      <color indexed="8"/>
      <name val="Geneva"/>
      <family val="0"/>
    </font>
    <font>
      <i/>
      <sz val="9"/>
      <color indexed="8"/>
      <name val="Geneva"/>
      <family val="0"/>
    </font>
    <font>
      <b/>
      <i/>
      <sz val="9"/>
      <color indexed="8"/>
      <name val="Geneva"/>
      <family val="0"/>
    </font>
    <font>
      <sz val="12"/>
      <color indexed="8"/>
      <name val="Geneva"/>
      <family val="0"/>
    </font>
    <font>
      <sz val="7"/>
      <color indexed="8"/>
      <name val="Palatino"/>
      <family val="0"/>
    </font>
    <font>
      <sz val="8"/>
      <color indexed="8"/>
      <name val="American-Uncial-Normal Regular"/>
      <family val="0"/>
    </font>
    <font>
      <sz val="9"/>
      <color indexed="8"/>
      <name val="American-Uncial-Normal Regular"/>
      <family val="0"/>
    </font>
    <font>
      <sz val="10"/>
      <color indexed="8"/>
      <name val="American-Uncial-Normal Regular"/>
      <family val="0"/>
    </font>
    <font>
      <sz val="5"/>
      <color indexed="8"/>
      <name val="Palatino"/>
      <family val="0"/>
    </font>
    <font>
      <sz val="6"/>
      <color indexed="8"/>
      <name val="Zapf Dingbats"/>
      <family val="0"/>
    </font>
    <font>
      <sz val="7"/>
      <color indexed="8"/>
      <name val="Times"/>
      <family val="0"/>
    </font>
    <font>
      <sz val="8"/>
      <color indexed="8"/>
      <name val="Times"/>
      <family val="0"/>
    </font>
    <font>
      <sz val="6"/>
      <color indexed="8"/>
      <name val="Times"/>
      <family val="0"/>
    </font>
    <font>
      <b/>
      <sz val="7"/>
      <color indexed="9"/>
      <name val="Times"/>
      <family val="0"/>
    </font>
    <font>
      <sz val="12"/>
      <color indexed="9"/>
      <name val="Times"/>
      <family val="0"/>
    </font>
    <font>
      <sz val="9"/>
      <color indexed="8"/>
      <name val="Times"/>
      <family val="0"/>
    </font>
    <font>
      <sz val="5"/>
      <color indexed="8"/>
      <name val="Times"/>
      <family val="0"/>
    </font>
    <font>
      <b/>
      <sz val="6"/>
      <color indexed="8"/>
      <name val="Times"/>
      <family val="0"/>
    </font>
    <font>
      <b/>
      <sz val="7"/>
      <color indexed="8"/>
      <name val="Times"/>
      <family val="0"/>
    </font>
    <font>
      <b/>
      <sz val="8"/>
      <color indexed="8"/>
      <name val="Times"/>
      <family val="0"/>
    </font>
    <font>
      <i/>
      <sz val="7"/>
      <color indexed="8"/>
      <name val="Times"/>
      <family val="0"/>
    </font>
    <font>
      <vertAlign val="superscript"/>
      <sz val="9"/>
      <color indexed="8"/>
      <name val="Times"/>
      <family val="0"/>
    </font>
    <font>
      <vertAlign val="subscript"/>
      <sz val="9"/>
      <color indexed="8"/>
      <name val="Times"/>
      <family val="0"/>
    </font>
    <font>
      <sz val="6"/>
      <color indexed="9"/>
      <name val="Times"/>
      <family val="0"/>
    </font>
    <font>
      <sz val="6"/>
      <name val="Times"/>
      <family val="0"/>
    </font>
    <font>
      <b/>
      <sz val="8"/>
      <name val="Times"/>
      <family val="0"/>
    </font>
    <font>
      <sz val="7"/>
      <color indexed="10"/>
      <name val="Times"/>
      <family val="0"/>
    </font>
    <font>
      <b/>
      <sz val="7"/>
      <color indexed="8"/>
      <name val="Palatino"/>
      <family val="0"/>
    </font>
    <font>
      <i/>
      <sz val="6"/>
      <color indexed="8"/>
      <name val="Times"/>
      <family val="0"/>
    </font>
    <font>
      <b/>
      <sz val="6"/>
      <color indexed="8"/>
      <name val="Palatino"/>
      <family val="0"/>
    </font>
    <font>
      <sz val="6"/>
      <color indexed="8"/>
      <name val="Palatino"/>
      <family val="0"/>
    </font>
    <font>
      <sz val="6"/>
      <color indexed="10"/>
      <name val="Times"/>
      <family val="0"/>
    </font>
    <font>
      <sz val="10"/>
      <color indexed="8"/>
      <name val="Times"/>
      <family val="0"/>
    </font>
    <font>
      <b/>
      <sz val="10"/>
      <color indexed="8"/>
      <name val="Times"/>
      <family val="0"/>
    </font>
    <font>
      <sz val="10"/>
      <color indexed="10"/>
      <name val="Times"/>
      <family val="0"/>
    </font>
    <font>
      <i/>
      <sz val="10"/>
      <color indexed="8"/>
      <name val="Times"/>
      <family val="0"/>
    </font>
    <font>
      <sz val="10"/>
      <color indexed="8"/>
      <name val="Geneva"/>
      <family val="0"/>
    </font>
    <font>
      <sz val="7"/>
      <color indexed="8"/>
      <name val="American Uncial Regular"/>
      <family val="0"/>
    </font>
    <font>
      <sz val="10"/>
      <color indexed="8"/>
      <name val="American Uncial Regular"/>
      <family val="0"/>
    </font>
    <font>
      <sz val="9"/>
      <color indexed="8"/>
      <name val="American Uncial Regular"/>
      <family val="0"/>
    </font>
    <font>
      <sz val="7"/>
      <color indexed="10"/>
      <name val="American Uncial Regular"/>
      <family val="0"/>
    </font>
    <font>
      <sz val="9"/>
      <color indexed="10"/>
      <name val="American Uncial Regular"/>
      <family val="0"/>
    </font>
    <font>
      <sz val="18"/>
      <color indexed="8"/>
      <name val="American Uncial Regular"/>
      <family val="0"/>
    </font>
    <font>
      <sz val="8"/>
      <color indexed="8"/>
      <name val="American Uncial Regular"/>
      <family val="0"/>
    </font>
    <font>
      <sz val="6"/>
      <color indexed="8"/>
      <name val="American Uncial Regular"/>
      <family val="0"/>
    </font>
    <font>
      <sz val="14"/>
      <color indexed="8"/>
      <name val="American Uncial Regular"/>
      <family val="0"/>
    </font>
    <font>
      <strike/>
      <sz val="6"/>
      <color indexed="8"/>
      <name val="Times"/>
      <family val="0"/>
    </font>
    <font>
      <sz val="9"/>
      <name val="American Uncial Regular"/>
      <family val="0"/>
    </font>
    <font>
      <b/>
      <sz val="6"/>
      <name val="Times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right" wrapText="1"/>
    </xf>
    <xf numFmtId="1" fontId="13" fillId="2" borderId="1" xfId="0" applyNumberFormat="1" applyFont="1" applyFill="1" applyBorder="1" applyAlignment="1">
      <alignment horizontal="center" vertical="center"/>
    </xf>
    <xf numFmtId="1" fontId="14" fillId="3" borderId="2" xfId="0" applyNumberFormat="1" applyFont="1" applyFill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1" fontId="14" fillId="3" borderId="3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1" fontId="14" fillId="3" borderId="4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0" xfId="0" applyFont="1" applyAlignment="1">
      <alignment horizontal="left"/>
    </xf>
    <xf numFmtId="0" fontId="16" fillId="0" borderId="0" xfId="0" applyFont="1" applyAlignment="1">
      <alignment/>
    </xf>
    <xf numFmtId="0" fontId="1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19" fillId="0" borderId="0" xfId="0" applyFont="1" applyAlignment="1">
      <alignment/>
    </xf>
    <xf numFmtId="0" fontId="12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11" fillId="2" borderId="0" xfId="0" applyFont="1" applyFill="1" applyAlignment="1">
      <alignment horizontal="center"/>
    </xf>
    <xf numFmtId="0" fontId="11" fillId="2" borderId="0" xfId="0" applyFont="1" applyFill="1" applyAlignment="1">
      <alignment/>
    </xf>
    <xf numFmtId="0" fontId="11" fillId="2" borderId="0" xfId="0" applyFont="1" applyFill="1" applyAlignment="1" quotePrefix="1">
      <alignment horizontal="center"/>
    </xf>
    <xf numFmtId="0" fontId="11" fillId="2" borderId="0" xfId="0" applyFont="1" applyFill="1" applyAlignment="1">
      <alignment horizontal="right"/>
    </xf>
    <xf numFmtId="0" fontId="11" fillId="0" borderId="0" xfId="0" applyFont="1" applyAlignment="1" quotePrefix="1">
      <alignment horizontal="center"/>
    </xf>
    <xf numFmtId="0" fontId="19" fillId="2" borderId="0" xfId="0" applyFont="1" applyFill="1" applyAlignment="1">
      <alignment horizontal="center"/>
    </xf>
    <xf numFmtId="49" fontId="11" fillId="0" borderId="0" xfId="0" applyNumberFormat="1" applyFont="1" applyAlignment="1">
      <alignment horizontal="center"/>
    </xf>
    <xf numFmtId="49" fontId="11" fillId="2" borderId="0" xfId="0" applyNumberFormat="1" applyFont="1" applyFill="1" applyAlignment="1">
      <alignment horizontal="center"/>
    </xf>
    <xf numFmtId="0" fontId="11" fillId="2" borderId="0" xfId="0" applyFont="1" applyFill="1" applyAlignment="1">
      <alignment horizontal="left"/>
    </xf>
    <xf numFmtId="0" fontId="22" fillId="0" borderId="0" xfId="0" applyFont="1" applyAlignment="1">
      <alignment horizontal="right" vertical="center"/>
    </xf>
    <xf numFmtId="0" fontId="22" fillId="2" borderId="0" xfId="0" applyFont="1" applyFill="1" applyAlignment="1">
      <alignment horizontal="right" vertical="center"/>
    </xf>
    <xf numFmtId="0" fontId="22" fillId="0" borderId="0" xfId="0" applyFont="1" applyFill="1" applyAlignment="1">
      <alignment horizontal="right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16" fillId="0" borderId="0" xfId="0" applyFont="1" applyFill="1" applyAlignment="1">
      <alignment/>
    </xf>
    <xf numFmtId="0" fontId="19" fillId="0" borderId="0" xfId="0" applyFont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2" borderId="0" xfId="0" applyFont="1" applyFill="1" applyAlignment="1">
      <alignment horizontal="center"/>
    </xf>
    <xf numFmtId="0" fontId="19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11" fillId="0" borderId="0" xfId="0" applyFont="1" applyAlignment="1" quotePrefix="1">
      <alignment/>
    </xf>
    <xf numFmtId="0" fontId="19" fillId="0" borderId="0" xfId="0" applyFont="1" applyAlignment="1" quotePrefix="1">
      <alignment horizontal="center"/>
    </xf>
    <xf numFmtId="0" fontId="18" fillId="2" borderId="0" xfId="0" applyFont="1" applyFill="1" applyAlignment="1" quotePrefix="1">
      <alignment horizontal="center"/>
    </xf>
    <xf numFmtId="0" fontId="19" fillId="2" borderId="0" xfId="0" applyFont="1" applyFill="1" applyAlignment="1" quotePrefix="1">
      <alignment horizontal="center"/>
    </xf>
    <xf numFmtId="0" fontId="11" fillId="2" borderId="0" xfId="0" applyFont="1" applyFill="1" applyAlignment="1" quotePrefix="1">
      <alignment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11" fillId="0" borderId="0" xfId="0" applyFont="1" applyAlignment="1" quotePrefix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Fill="1" applyAlignment="1">
      <alignment horizontal="left"/>
    </xf>
    <xf numFmtId="16" fontId="11" fillId="2" borderId="0" xfId="0" applyNumberFormat="1" applyFont="1" applyFill="1" applyAlignment="1" quotePrefix="1">
      <alignment horizontal="center"/>
    </xf>
    <xf numFmtId="0" fontId="11" fillId="2" borderId="0" xfId="0" applyFont="1" applyFill="1" applyAlignment="1" quotePrefix="1">
      <alignment horizontal="left"/>
    </xf>
    <xf numFmtId="0" fontId="19" fillId="2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 quotePrefix="1">
      <alignment horizontal="left"/>
    </xf>
    <xf numFmtId="0" fontId="13" fillId="2" borderId="0" xfId="0" applyFont="1" applyFill="1" applyAlignment="1" quotePrefix="1">
      <alignment horizontal="left"/>
    </xf>
    <xf numFmtId="0" fontId="13" fillId="2" borderId="0" xfId="0" applyFont="1" applyFill="1" applyAlignment="1">
      <alignment horizontal="left"/>
    </xf>
    <xf numFmtId="0" fontId="29" fillId="0" borderId="0" xfId="0" applyFont="1" applyAlignment="1">
      <alignment/>
    </xf>
    <xf numFmtId="0" fontId="13" fillId="2" borderId="0" xfId="0" applyFont="1" applyFill="1" applyAlignment="1">
      <alignment/>
    </xf>
    <xf numFmtId="0" fontId="13" fillId="0" borderId="0" xfId="0" applyFont="1" applyAlignment="1">
      <alignment/>
    </xf>
    <xf numFmtId="0" fontId="19" fillId="0" borderId="0" xfId="0" applyFont="1" applyAlignment="1" quotePrefix="1">
      <alignment/>
    </xf>
    <xf numFmtId="0" fontId="5" fillId="0" borderId="0" xfId="0" applyFont="1" applyFill="1" applyAlignment="1">
      <alignment horizontal="center"/>
    </xf>
    <xf numFmtId="0" fontId="13" fillId="0" borderId="0" xfId="0" applyFont="1" applyAlignment="1">
      <alignment horizontal="right"/>
    </xf>
    <xf numFmtId="0" fontId="17" fillId="0" borderId="0" xfId="0" applyFont="1" applyAlignment="1">
      <alignment/>
    </xf>
    <xf numFmtId="0" fontId="30" fillId="0" borderId="0" xfId="0" applyFont="1" applyAlignment="1">
      <alignment horizontal="center"/>
    </xf>
    <xf numFmtId="0" fontId="19" fillId="0" borderId="0" xfId="0" applyFont="1" applyFill="1" applyAlignment="1">
      <alignment horizontal="right"/>
    </xf>
    <xf numFmtId="0" fontId="13" fillId="2" borderId="0" xfId="0" applyFont="1" applyFill="1" applyAlignment="1">
      <alignment horizontal="center"/>
    </xf>
    <xf numFmtId="0" fontId="31" fillId="2" borderId="0" xfId="0" applyFont="1" applyFill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left"/>
    </xf>
    <xf numFmtId="0" fontId="11" fillId="0" borderId="5" xfId="0" applyFont="1" applyBorder="1" applyAlignment="1">
      <alignment/>
    </xf>
    <xf numFmtId="0" fontId="11" fillId="0" borderId="0" xfId="0" applyFont="1" applyAlignment="1" quotePrefix="1">
      <alignment horizontal="right"/>
    </xf>
    <xf numFmtId="0" fontId="31" fillId="0" borderId="0" xfId="0" applyFont="1" applyAlignment="1">
      <alignment horizontal="center"/>
    </xf>
    <xf numFmtId="0" fontId="27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 quotePrefix="1">
      <alignment horizontal="right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horizontal="right"/>
    </xf>
    <xf numFmtId="0" fontId="40" fillId="0" borderId="0" xfId="0" applyFont="1" applyAlignment="1">
      <alignment horizontal="right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1" fontId="40" fillId="0" borderId="0" xfId="0" applyNumberFormat="1" applyFont="1" applyAlignment="1">
      <alignment/>
    </xf>
    <xf numFmtId="0" fontId="40" fillId="0" borderId="0" xfId="0" applyFont="1" applyAlignment="1">
      <alignment/>
    </xf>
    <xf numFmtId="0" fontId="44" fillId="0" borderId="0" xfId="0" applyFont="1" applyAlignment="1" quotePrefix="1">
      <alignment horizontal="center"/>
    </xf>
    <xf numFmtId="0" fontId="44" fillId="0" borderId="0" xfId="0" applyFont="1" applyAlignment="1">
      <alignment horizontal="center"/>
    </xf>
    <xf numFmtId="49" fontId="44" fillId="0" borderId="0" xfId="0" applyNumberFormat="1" applyFont="1" applyAlignment="1">
      <alignment horizontal="center"/>
    </xf>
    <xf numFmtId="0" fontId="40" fillId="0" borderId="0" xfId="0" applyFont="1" applyAlignment="1">
      <alignment horizontal="left"/>
    </xf>
    <xf numFmtId="0" fontId="44" fillId="0" borderId="0" xfId="0" applyFont="1" applyAlignment="1">
      <alignment horizontal="right"/>
    </xf>
    <xf numFmtId="49" fontId="40" fillId="0" borderId="0" xfId="0" applyNumberFormat="1" applyFont="1" applyAlignment="1" quotePrefix="1">
      <alignment horizontal="right"/>
    </xf>
    <xf numFmtId="0" fontId="40" fillId="0" borderId="0" xfId="0" applyFont="1" applyAlignment="1" quotePrefix="1">
      <alignment horizontal="right"/>
    </xf>
    <xf numFmtId="0" fontId="44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Fill="1" applyAlignment="1">
      <alignment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0" fontId="44" fillId="2" borderId="0" xfId="0" applyFont="1" applyFill="1" applyAlignment="1">
      <alignment horizontal="right"/>
    </xf>
    <xf numFmtId="0" fontId="40" fillId="2" borderId="0" xfId="0" applyFont="1" applyFill="1" applyAlignment="1">
      <alignment horizontal="right"/>
    </xf>
    <xf numFmtId="0" fontId="44" fillId="0" borderId="0" xfId="0" applyFont="1" applyFill="1" applyAlignment="1">
      <alignment horizontal="right"/>
    </xf>
    <xf numFmtId="0" fontId="46" fillId="0" borderId="0" xfId="0" applyFont="1" applyAlignment="1">
      <alignment/>
    </xf>
    <xf numFmtId="0" fontId="41" fillId="0" borderId="0" xfId="0" applyFont="1" applyAlignment="1">
      <alignment horizontal="right"/>
    </xf>
    <xf numFmtId="170" fontId="11" fillId="0" borderId="0" xfId="0" applyNumberFormat="1" applyFont="1" applyAlignment="1">
      <alignment horizontal="right"/>
    </xf>
    <xf numFmtId="0" fontId="31" fillId="0" borderId="0" xfId="0" applyFont="1" applyAlignment="1">
      <alignment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0" fontId="13" fillId="0" borderId="0" xfId="0" applyFont="1" applyAlignment="1" quotePrefix="1">
      <alignment horizontal="center"/>
    </xf>
    <xf numFmtId="0" fontId="49" fillId="0" borderId="0" xfId="0" applyFont="1" applyAlignment="1">
      <alignment horizontal="center"/>
    </xf>
    <xf numFmtId="0" fontId="18" fillId="0" borderId="0" xfId="0" applyFont="1" applyAlignment="1">
      <alignment/>
    </xf>
    <xf numFmtId="0" fontId="32" fillId="0" borderId="0" xfId="0" applyFont="1" applyAlignment="1">
      <alignment/>
    </xf>
    <xf numFmtId="0" fontId="34" fillId="0" borderId="0" xfId="0" applyFont="1" applyAlignment="1">
      <alignment/>
    </xf>
    <xf numFmtId="171" fontId="11" fillId="0" borderId="0" xfId="0" applyNumberFormat="1" applyFont="1" applyAlignment="1">
      <alignment horizontal="center"/>
    </xf>
    <xf numFmtId="171" fontId="5" fillId="0" borderId="0" xfId="0" applyNumberFormat="1" applyFont="1" applyAlignment="1">
      <alignment horizontal="center"/>
    </xf>
    <xf numFmtId="171" fontId="13" fillId="0" borderId="0" xfId="0" applyNumberFormat="1" applyFont="1" applyAlignment="1">
      <alignment horizontal="center"/>
    </xf>
    <xf numFmtId="171" fontId="11" fillId="0" borderId="0" xfId="0" applyNumberFormat="1" applyFont="1" applyFill="1" applyAlignment="1">
      <alignment horizontal="center"/>
    </xf>
    <xf numFmtId="171" fontId="20" fillId="0" borderId="0" xfId="0" applyNumberFormat="1" applyFont="1" applyAlignment="1">
      <alignment horizontal="center"/>
    </xf>
    <xf numFmtId="171" fontId="11" fillId="2" borderId="0" xfId="0" applyNumberFormat="1" applyFont="1" applyFill="1" applyAlignment="1">
      <alignment horizontal="center"/>
    </xf>
    <xf numFmtId="0" fontId="32" fillId="0" borderId="0" xfId="0" applyFont="1" applyAlignment="1">
      <alignment horizontal="right"/>
    </xf>
    <xf numFmtId="0" fontId="43" fillId="0" borderId="0" xfId="0" applyFont="1" applyAlignment="1">
      <alignment horizontal="center"/>
    </xf>
    <xf numFmtId="0" fontId="41" fillId="0" borderId="0" xfId="0" applyFont="1" applyAlignment="1">
      <alignment horizontal="right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6</xdr:row>
      <xdr:rowOff>0</xdr:rowOff>
    </xdr:to>
    <xdr:pic>
      <xdr:nvPicPr>
        <xdr:cNvPr id="1" name="Picture 35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18288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152</xdr:row>
      <xdr:rowOff>28575</xdr:rowOff>
    </xdr:from>
    <xdr:to>
      <xdr:col>11</xdr:col>
      <xdr:colOff>9525</xdr:colOff>
      <xdr:row>158</xdr:row>
      <xdr:rowOff>104775</xdr:rowOff>
    </xdr:to>
    <xdr:pic>
      <xdr:nvPicPr>
        <xdr:cNvPr id="2" name="Picture 36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17602200"/>
          <a:ext cx="18288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</xdr:row>
      <xdr:rowOff>38100</xdr:rowOff>
    </xdr:from>
    <xdr:to>
      <xdr:col>11</xdr:col>
      <xdr:colOff>9525</xdr:colOff>
      <xdr:row>84</xdr:row>
      <xdr:rowOff>0</xdr:rowOff>
    </xdr:to>
    <xdr:pic>
      <xdr:nvPicPr>
        <xdr:cNvPr id="3" name="Picture 38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9039225"/>
          <a:ext cx="18288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5</xdr:row>
      <xdr:rowOff>85725</xdr:rowOff>
    </xdr:from>
    <xdr:to>
      <xdr:col>5</xdr:col>
      <xdr:colOff>9525</xdr:colOff>
      <xdr:row>8</xdr:row>
      <xdr:rowOff>38100</xdr:rowOff>
    </xdr:to>
    <xdr:pic>
      <xdr:nvPicPr>
        <xdr:cNvPr id="4" name="Picture 5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1475" y="704850"/>
          <a:ext cx="4476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161925</xdr:colOff>
      <xdr:row>5</xdr:row>
      <xdr:rowOff>76200</xdr:rowOff>
    </xdr:from>
    <xdr:to>
      <xdr:col>20</xdr:col>
      <xdr:colOff>28575</xdr:colOff>
      <xdr:row>8</xdr:row>
      <xdr:rowOff>28575</xdr:rowOff>
    </xdr:to>
    <xdr:pic>
      <xdr:nvPicPr>
        <xdr:cNvPr id="5" name="Picture 52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67000" y="695325"/>
          <a:ext cx="4476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84</xdr:row>
      <xdr:rowOff>38100</xdr:rowOff>
    </xdr:from>
    <xdr:to>
      <xdr:col>4</xdr:col>
      <xdr:colOff>66675</xdr:colOff>
      <xdr:row>87</xdr:row>
      <xdr:rowOff>28575</xdr:rowOff>
    </xdr:to>
    <xdr:pic>
      <xdr:nvPicPr>
        <xdr:cNvPr id="6" name="Picture 55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9550" y="9839325"/>
          <a:ext cx="4476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84</xdr:row>
      <xdr:rowOff>28575</xdr:rowOff>
    </xdr:from>
    <xdr:to>
      <xdr:col>19</xdr:col>
      <xdr:colOff>28575</xdr:colOff>
      <xdr:row>87</xdr:row>
      <xdr:rowOff>9525</xdr:rowOff>
    </xdr:to>
    <xdr:pic>
      <xdr:nvPicPr>
        <xdr:cNvPr id="7" name="Picture 56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505075" y="9829800"/>
          <a:ext cx="4476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38"/>
  <sheetViews>
    <sheetView showGridLines="0" showRowColHeaders="0" zoomScale="200" zoomScaleNormal="200" zoomScaleSheetLayoutView="200" workbookViewId="0" topLeftCell="A1">
      <selection activeCell="C6" sqref="C6:U7"/>
    </sheetView>
  </sheetViews>
  <sheetFormatPr defaultColWidth="11.00390625" defaultRowHeight="13.5" customHeight="1"/>
  <cols>
    <col min="1" max="3" width="1.625" style="1" customWidth="1"/>
    <col min="4" max="8" width="2.875" style="1" customWidth="1"/>
    <col min="9" max="9" width="0.875" style="1" customWidth="1"/>
    <col min="10" max="10" width="2.125" style="1" customWidth="1"/>
    <col min="11" max="16" width="1.625" style="1" customWidth="1"/>
    <col min="17" max="17" width="0.875" style="1" customWidth="1"/>
    <col min="18" max="18" width="3.50390625" style="1" customWidth="1"/>
    <col min="19" max="19" width="2.00390625" style="1" customWidth="1"/>
    <col min="20" max="20" width="2.125" style="1" customWidth="1"/>
    <col min="21" max="21" width="1.625" style="1" customWidth="1"/>
    <col min="22" max="22" width="2.00390625" style="1" customWidth="1"/>
    <col min="23" max="40" width="2.375" style="1" customWidth="1"/>
    <col min="41" max="42" width="2.00390625" style="1" customWidth="1"/>
    <col min="43" max="44" width="2.375" style="1" customWidth="1"/>
    <col min="45" max="16384" width="1.625" style="1" customWidth="1"/>
  </cols>
  <sheetData>
    <row r="1" spans="1:40" ht="9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1"/>
      <c r="W1" s="114" t="s">
        <v>365</v>
      </c>
      <c r="X1" s="115">
        <v>-9</v>
      </c>
      <c r="Y1" s="115">
        <v>-8</v>
      </c>
      <c r="Z1" s="115">
        <v>-7</v>
      </c>
      <c r="AA1" s="115">
        <v>-6</v>
      </c>
      <c r="AB1" s="115">
        <v>-5</v>
      </c>
      <c r="AC1" s="115">
        <v>-4</v>
      </c>
      <c r="AD1" s="115">
        <v>-3</v>
      </c>
      <c r="AE1" s="115">
        <v>-2</v>
      </c>
      <c r="AF1" s="115">
        <v>-1</v>
      </c>
      <c r="AG1" s="115">
        <v>0</v>
      </c>
      <c r="AH1" s="116" t="s">
        <v>461</v>
      </c>
      <c r="AI1" s="116" t="s">
        <v>460</v>
      </c>
      <c r="AJ1" s="116" t="s">
        <v>462</v>
      </c>
      <c r="AK1" s="116" t="s">
        <v>463</v>
      </c>
      <c r="AL1" s="116" t="s">
        <v>464</v>
      </c>
      <c r="AM1" s="116" t="s">
        <v>465</v>
      </c>
      <c r="AN1" s="116" t="s">
        <v>466</v>
      </c>
    </row>
    <row r="2" spans="1:40" ht="9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2">
        <v>1</v>
      </c>
      <c r="X2" s="12">
        <v>1</v>
      </c>
      <c r="Y2" s="13">
        <v>1</v>
      </c>
      <c r="Z2" s="12">
        <f aca="true" t="shared" si="0" ref="Z2:Z21">TRUNC(Y2*1.5)</f>
        <v>1</v>
      </c>
      <c r="AA2" s="12">
        <f aca="true" t="shared" si="1" ref="AA2:AA21">Y2*2</f>
        <v>2</v>
      </c>
      <c r="AB2" s="12">
        <f aca="true" t="shared" si="2" ref="AB2:AB21">TRUNC(Y2*2.5)</f>
        <v>2</v>
      </c>
      <c r="AC2" s="12">
        <f aca="true" t="shared" si="3" ref="AC2:AC21">Y2*3</f>
        <v>3</v>
      </c>
      <c r="AD2" s="12">
        <f aca="true" t="shared" si="4" ref="AD2:AD21">TRUNC(Y2*3.5)</f>
        <v>3</v>
      </c>
      <c r="AE2" s="12">
        <f aca="true" t="shared" si="5" ref="AE2:AE21">Y2*4</f>
        <v>4</v>
      </c>
      <c r="AF2" s="12">
        <f aca="true" t="shared" si="6" ref="AF2:AF21">TRUNC(Y2*4.5)</f>
        <v>4</v>
      </c>
      <c r="AG2" s="12">
        <f aca="true" t="shared" si="7" ref="AG2:AG21">Y2*5</f>
        <v>5</v>
      </c>
      <c r="AH2" s="12">
        <f aca="true" t="shared" si="8" ref="AH2:AH21">Y2*5.49</f>
        <v>5.49</v>
      </c>
      <c r="AI2" s="12">
        <f aca="true" t="shared" si="9" ref="AI2:AI21">Y2*6</f>
        <v>6</v>
      </c>
      <c r="AJ2" s="12">
        <f aca="true" t="shared" si="10" ref="AJ2:AJ21">Y2*6.49</f>
        <v>6.49</v>
      </c>
      <c r="AK2" s="12">
        <f aca="true" t="shared" si="11" ref="AK2:AK21">Y2*7</f>
        <v>7</v>
      </c>
      <c r="AL2" s="12">
        <f aca="true" t="shared" si="12" ref="AL2:AL21">Y2*7.49</f>
        <v>7.49</v>
      </c>
      <c r="AM2" s="12">
        <f aca="true" t="shared" si="13" ref="AM2:AM21">Y2*8</f>
        <v>8</v>
      </c>
      <c r="AN2" s="12">
        <f aca="true" t="shared" si="14" ref="AN2:AN21">Y2*8.49</f>
        <v>8.49</v>
      </c>
    </row>
    <row r="3" spans="1:40" ht="9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4">
        <v>1</v>
      </c>
      <c r="X3" s="14">
        <f aca="true" t="shared" si="15" ref="X3:X21">Y3/2.01</f>
        <v>0.9950248756218907</v>
      </c>
      <c r="Y3" s="15">
        <f aca="true" t="shared" si="16" ref="Y3:Y21">Y2+1</f>
        <v>2</v>
      </c>
      <c r="Z3" s="14">
        <f t="shared" si="0"/>
        <v>3</v>
      </c>
      <c r="AA3" s="14">
        <f t="shared" si="1"/>
        <v>4</v>
      </c>
      <c r="AB3" s="14">
        <f t="shared" si="2"/>
        <v>5</v>
      </c>
      <c r="AC3" s="14">
        <f t="shared" si="3"/>
        <v>6</v>
      </c>
      <c r="AD3" s="14">
        <f t="shared" si="4"/>
        <v>7</v>
      </c>
      <c r="AE3" s="14">
        <f t="shared" si="5"/>
        <v>8</v>
      </c>
      <c r="AF3" s="14">
        <f t="shared" si="6"/>
        <v>9</v>
      </c>
      <c r="AG3" s="14">
        <f t="shared" si="7"/>
        <v>10</v>
      </c>
      <c r="AH3" s="14">
        <f t="shared" si="8"/>
        <v>10.98</v>
      </c>
      <c r="AI3" s="14">
        <f t="shared" si="9"/>
        <v>12</v>
      </c>
      <c r="AJ3" s="14">
        <f t="shared" si="10"/>
        <v>12.98</v>
      </c>
      <c r="AK3" s="14">
        <f t="shared" si="11"/>
        <v>14</v>
      </c>
      <c r="AL3" s="14">
        <f t="shared" si="12"/>
        <v>14.98</v>
      </c>
      <c r="AM3" s="14">
        <f t="shared" si="13"/>
        <v>16</v>
      </c>
      <c r="AN3" s="14">
        <f t="shared" si="14"/>
        <v>16.98</v>
      </c>
    </row>
    <row r="4" spans="1:40" ht="9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2">
        <v>1</v>
      </c>
      <c r="X4" s="12">
        <f t="shared" si="15"/>
        <v>1.492537313432836</v>
      </c>
      <c r="Y4" s="15">
        <f t="shared" si="16"/>
        <v>3</v>
      </c>
      <c r="Z4" s="12">
        <f t="shared" si="0"/>
        <v>4</v>
      </c>
      <c r="AA4" s="12">
        <f t="shared" si="1"/>
        <v>6</v>
      </c>
      <c r="AB4" s="12">
        <f t="shared" si="2"/>
        <v>7</v>
      </c>
      <c r="AC4" s="12">
        <f t="shared" si="3"/>
        <v>9</v>
      </c>
      <c r="AD4" s="12">
        <f t="shared" si="4"/>
        <v>10</v>
      </c>
      <c r="AE4" s="12">
        <f t="shared" si="5"/>
        <v>12</v>
      </c>
      <c r="AF4" s="12">
        <f t="shared" si="6"/>
        <v>13</v>
      </c>
      <c r="AG4" s="12">
        <f t="shared" si="7"/>
        <v>15</v>
      </c>
      <c r="AH4" s="12">
        <f t="shared" si="8"/>
        <v>16.47</v>
      </c>
      <c r="AI4" s="12">
        <f t="shared" si="9"/>
        <v>18</v>
      </c>
      <c r="AJ4" s="12">
        <f t="shared" si="10"/>
        <v>19.47</v>
      </c>
      <c r="AK4" s="12">
        <f t="shared" si="11"/>
        <v>21</v>
      </c>
      <c r="AL4" s="12">
        <f t="shared" si="12"/>
        <v>22.47</v>
      </c>
      <c r="AM4" s="12">
        <f t="shared" si="13"/>
        <v>24</v>
      </c>
      <c r="AN4" s="12">
        <f t="shared" si="14"/>
        <v>25.47</v>
      </c>
    </row>
    <row r="5" spans="1:40" ht="9.7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6" t="s">
        <v>11</v>
      </c>
      <c r="O5" s="10"/>
      <c r="P5" s="10"/>
      <c r="Q5" s="10"/>
      <c r="R5" s="10"/>
      <c r="S5" s="10"/>
      <c r="T5" s="10"/>
      <c r="U5" s="10"/>
      <c r="V5" s="10"/>
      <c r="W5" s="14">
        <f aca="true" t="shared" si="17" ref="W5:W21">Y5/4-0.49</f>
        <v>0.51</v>
      </c>
      <c r="X5" s="14">
        <f t="shared" si="15"/>
        <v>1.9900497512437814</v>
      </c>
      <c r="Y5" s="15">
        <f t="shared" si="16"/>
        <v>4</v>
      </c>
      <c r="Z5" s="14">
        <f t="shared" si="0"/>
        <v>6</v>
      </c>
      <c r="AA5" s="14">
        <f t="shared" si="1"/>
        <v>8</v>
      </c>
      <c r="AB5" s="14">
        <f t="shared" si="2"/>
        <v>10</v>
      </c>
      <c r="AC5" s="14">
        <f t="shared" si="3"/>
        <v>12</v>
      </c>
      <c r="AD5" s="14">
        <f t="shared" si="4"/>
        <v>14</v>
      </c>
      <c r="AE5" s="14">
        <f t="shared" si="5"/>
        <v>16</v>
      </c>
      <c r="AF5" s="14">
        <f t="shared" si="6"/>
        <v>18</v>
      </c>
      <c r="AG5" s="14">
        <f t="shared" si="7"/>
        <v>20</v>
      </c>
      <c r="AH5" s="14">
        <f t="shared" si="8"/>
        <v>21.96</v>
      </c>
      <c r="AI5" s="14">
        <f t="shared" si="9"/>
        <v>24</v>
      </c>
      <c r="AJ5" s="14">
        <f t="shared" si="10"/>
        <v>25.96</v>
      </c>
      <c r="AK5" s="14">
        <f t="shared" si="11"/>
        <v>28</v>
      </c>
      <c r="AL5" s="14">
        <f t="shared" si="12"/>
        <v>29.96</v>
      </c>
      <c r="AM5" s="14">
        <f t="shared" si="13"/>
        <v>32</v>
      </c>
      <c r="AN5" s="14">
        <f t="shared" si="14"/>
        <v>33.96</v>
      </c>
    </row>
    <row r="6" spans="1:40" ht="9.75" customHeight="1">
      <c r="A6" s="10"/>
      <c r="B6" s="10"/>
      <c r="C6" s="147" t="s">
        <v>560</v>
      </c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0"/>
      <c r="W6" s="12">
        <f t="shared" si="17"/>
        <v>0.76</v>
      </c>
      <c r="X6" s="12">
        <f t="shared" si="15"/>
        <v>2.4875621890547266</v>
      </c>
      <c r="Y6" s="15">
        <f t="shared" si="16"/>
        <v>5</v>
      </c>
      <c r="Z6" s="12">
        <f t="shared" si="0"/>
        <v>7</v>
      </c>
      <c r="AA6" s="12">
        <f t="shared" si="1"/>
        <v>10</v>
      </c>
      <c r="AB6" s="12">
        <f t="shared" si="2"/>
        <v>12</v>
      </c>
      <c r="AC6" s="12">
        <f t="shared" si="3"/>
        <v>15</v>
      </c>
      <c r="AD6" s="12">
        <f t="shared" si="4"/>
        <v>17</v>
      </c>
      <c r="AE6" s="12">
        <f t="shared" si="5"/>
        <v>20</v>
      </c>
      <c r="AF6" s="12">
        <f t="shared" si="6"/>
        <v>22</v>
      </c>
      <c r="AG6" s="12">
        <f t="shared" si="7"/>
        <v>25</v>
      </c>
      <c r="AH6" s="12">
        <f t="shared" si="8"/>
        <v>27.450000000000003</v>
      </c>
      <c r="AI6" s="12">
        <f t="shared" si="9"/>
        <v>30</v>
      </c>
      <c r="AJ6" s="12">
        <f t="shared" si="10"/>
        <v>32.45</v>
      </c>
      <c r="AK6" s="12">
        <f t="shared" si="11"/>
        <v>35</v>
      </c>
      <c r="AL6" s="12">
        <f t="shared" si="12"/>
        <v>37.45</v>
      </c>
      <c r="AM6" s="12">
        <f t="shared" si="13"/>
        <v>40</v>
      </c>
      <c r="AN6" s="12">
        <f t="shared" si="14"/>
        <v>42.45</v>
      </c>
    </row>
    <row r="7" spans="1:40" ht="9.75" customHeight="1">
      <c r="A7" s="10"/>
      <c r="B7" s="10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0"/>
      <c r="W7" s="14">
        <f t="shared" si="17"/>
        <v>1.01</v>
      </c>
      <c r="X7" s="14">
        <f t="shared" si="15"/>
        <v>2.985074626865672</v>
      </c>
      <c r="Y7" s="15">
        <f t="shared" si="16"/>
        <v>6</v>
      </c>
      <c r="Z7" s="14">
        <f t="shared" si="0"/>
        <v>9</v>
      </c>
      <c r="AA7" s="14">
        <f t="shared" si="1"/>
        <v>12</v>
      </c>
      <c r="AB7" s="14">
        <f t="shared" si="2"/>
        <v>15</v>
      </c>
      <c r="AC7" s="14">
        <f t="shared" si="3"/>
        <v>18</v>
      </c>
      <c r="AD7" s="14">
        <f t="shared" si="4"/>
        <v>21</v>
      </c>
      <c r="AE7" s="14">
        <f t="shared" si="5"/>
        <v>24</v>
      </c>
      <c r="AF7" s="14">
        <f t="shared" si="6"/>
        <v>27</v>
      </c>
      <c r="AG7" s="14">
        <f t="shared" si="7"/>
        <v>30</v>
      </c>
      <c r="AH7" s="14">
        <f t="shared" si="8"/>
        <v>32.94</v>
      </c>
      <c r="AI7" s="14">
        <f t="shared" si="9"/>
        <v>36</v>
      </c>
      <c r="AJ7" s="14">
        <f t="shared" si="10"/>
        <v>38.94</v>
      </c>
      <c r="AK7" s="14">
        <f t="shared" si="11"/>
        <v>42</v>
      </c>
      <c r="AL7" s="14">
        <f t="shared" si="12"/>
        <v>44.94</v>
      </c>
      <c r="AM7" s="14">
        <f t="shared" si="13"/>
        <v>48</v>
      </c>
      <c r="AN7" s="14">
        <f t="shared" si="14"/>
        <v>50.94</v>
      </c>
    </row>
    <row r="8" spans="1:40" ht="9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7" t="s">
        <v>308</v>
      </c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2">
        <f t="shared" si="17"/>
        <v>1.26</v>
      </c>
      <c r="X8" s="12">
        <f t="shared" si="15"/>
        <v>3.4825870646766175</v>
      </c>
      <c r="Y8" s="15">
        <f t="shared" si="16"/>
        <v>7</v>
      </c>
      <c r="Z8" s="12">
        <f t="shared" si="0"/>
        <v>10</v>
      </c>
      <c r="AA8" s="12">
        <f t="shared" si="1"/>
        <v>14</v>
      </c>
      <c r="AB8" s="12">
        <f t="shared" si="2"/>
        <v>17</v>
      </c>
      <c r="AC8" s="12">
        <f t="shared" si="3"/>
        <v>21</v>
      </c>
      <c r="AD8" s="12">
        <f t="shared" si="4"/>
        <v>24</v>
      </c>
      <c r="AE8" s="12">
        <f t="shared" si="5"/>
        <v>28</v>
      </c>
      <c r="AF8" s="12">
        <f t="shared" si="6"/>
        <v>31</v>
      </c>
      <c r="AG8" s="12">
        <f t="shared" si="7"/>
        <v>35</v>
      </c>
      <c r="AH8" s="12">
        <f t="shared" si="8"/>
        <v>38.43</v>
      </c>
      <c r="AI8" s="12">
        <f t="shared" si="9"/>
        <v>42</v>
      </c>
      <c r="AJ8" s="12">
        <f t="shared" si="10"/>
        <v>45.43</v>
      </c>
      <c r="AK8" s="12">
        <f t="shared" si="11"/>
        <v>49</v>
      </c>
      <c r="AL8" s="12">
        <f t="shared" si="12"/>
        <v>52.43</v>
      </c>
      <c r="AM8" s="12">
        <f t="shared" si="13"/>
        <v>56</v>
      </c>
      <c r="AN8" s="12">
        <f t="shared" si="14"/>
        <v>59.43</v>
      </c>
    </row>
    <row r="9" spans="1:40" ht="9.75" customHeight="1">
      <c r="A9" s="10"/>
      <c r="B9" s="10"/>
      <c r="C9" s="10" t="s">
        <v>309</v>
      </c>
      <c r="D9" s="10"/>
      <c r="E9" s="10"/>
      <c r="F9" s="10"/>
      <c r="G9" s="10" t="s">
        <v>3</v>
      </c>
      <c r="H9" s="10"/>
      <c r="I9" s="10"/>
      <c r="J9" s="10"/>
      <c r="K9" s="10"/>
      <c r="L9" s="10" t="s">
        <v>4</v>
      </c>
      <c r="M9" s="10"/>
      <c r="N9" s="10"/>
      <c r="O9" s="10"/>
      <c r="P9" s="10"/>
      <c r="Q9" s="10"/>
      <c r="R9" s="10"/>
      <c r="S9" s="10"/>
      <c r="T9" s="10"/>
      <c r="U9" s="18" t="s">
        <v>5</v>
      </c>
      <c r="V9" s="10"/>
      <c r="W9" s="14">
        <f t="shared" si="17"/>
        <v>1.51</v>
      </c>
      <c r="X9" s="14">
        <f t="shared" si="15"/>
        <v>3.9800995024875627</v>
      </c>
      <c r="Y9" s="15">
        <f t="shared" si="16"/>
        <v>8</v>
      </c>
      <c r="Z9" s="14">
        <f t="shared" si="0"/>
        <v>12</v>
      </c>
      <c r="AA9" s="14">
        <f t="shared" si="1"/>
        <v>16</v>
      </c>
      <c r="AB9" s="14">
        <f t="shared" si="2"/>
        <v>20</v>
      </c>
      <c r="AC9" s="14">
        <f t="shared" si="3"/>
        <v>24</v>
      </c>
      <c r="AD9" s="14">
        <f t="shared" si="4"/>
        <v>28</v>
      </c>
      <c r="AE9" s="14">
        <f t="shared" si="5"/>
        <v>32</v>
      </c>
      <c r="AF9" s="14">
        <f t="shared" si="6"/>
        <v>36</v>
      </c>
      <c r="AG9" s="14">
        <f t="shared" si="7"/>
        <v>40</v>
      </c>
      <c r="AH9" s="14">
        <f t="shared" si="8"/>
        <v>43.92</v>
      </c>
      <c r="AI9" s="14">
        <f t="shared" si="9"/>
        <v>48</v>
      </c>
      <c r="AJ9" s="14">
        <f t="shared" si="10"/>
        <v>51.92</v>
      </c>
      <c r="AK9" s="14">
        <f t="shared" si="11"/>
        <v>56</v>
      </c>
      <c r="AL9" s="14">
        <f t="shared" si="12"/>
        <v>59.92</v>
      </c>
      <c r="AM9" s="14">
        <f t="shared" si="13"/>
        <v>64</v>
      </c>
      <c r="AN9" s="14">
        <f t="shared" si="14"/>
        <v>67.92</v>
      </c>
    </row>
    <row r="10" spans="1:40" ht="9.75" customHeight="1">
      <c r="A10" s="10"/>
      <c r="B10" s="10"/>
      <c r="C10" s="10" t="s">
        <v>8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8" t="s">
        <v>9</v>
      </c>
      <c r="V10" s="10"/>
      <c r="W10" s="12">
        <f t="shared" si="17"/>
        <v>1.76</v>
      </c>
      <c r="X10" s="12">
        <f t="shared" si="15"/>
        <v>4.477611940298508</v>
      </c>
      <c r="Y10" s="15">
        <f t="shared" si="16"/>
        <v>9</v>
      </c>
      <c r="Z10" s="12">
        <f t="shared" si="0"/>
        <v>13</v>
      </c>
      <c r="AA10" s="12">
        <f t="shared" si="1"/>
        <v>18</v>
      </c>
      <c r="AB10" s="12">
        <f t="shared" si="2"/>
        <v>22</v>
      </c>
      <c r="AC10" s="12">
        <f t="shared" si="3"/>
        <v>27</v>
      </c>
      <c r="AD10" s="12">
        <f t="shared" si="4"/>
        <v>31</v>
      </c>
      <c r="AE10" s="12">
        <f t="shared" si="5"/>
        <v>36</v>
      </c>
      <c r="AF10" s="12">
        <f t="shared" si="6"/>
        <v>40</v>
      </c>
      <c r="AG10" s="12">
        <f t="shared" si="7"/>
        <v>45</v>
      </c>
      <c r="AH10" s="12">
        <f t="shared" si="8"/>
        <v>49.410000000000004</v>
      </c>
      <c r="AI10" s="12">
        <f t="shared" si="9"/>
        <v>54</v>
      </c>
      <c r="AJ10" s="12">
        <f t="shared" si="10"/>
        <v>58.410000000000004</v>
      </c>
      <c r="AK10" s="12">
        <f t="shared" si="11"/>
        <v>63</v>
      </c>
      <c r="AL10" s="12">
        <f t="shared" si="12"/>
        <v>67.41</v>
      </c>
      <c r="AM10" s="12">
        <f t="shared" si="13"/>
        <v>72</v>
      </c>
      <c r="AN10" s="12">
        <f t="shared" si="14"/>
        <v>76.41</v>
      </c>
    </row>
    <row r="11" spans="1:40" ht="9.75" customHeight="1">
      <c r="A11" s="10"/>
      <c r="B11" s="10"/>
      <c r="C11" s="10" t="s">
        <v>10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4">
        <f t="shared" si="17"/>
        <v>2.01</v>
      </c>
      <c r="X11" s="14">
        <f t="shared" si="15"/>
        <v>4.975124378109453</v>
      </c>
      <c r="Y11" s="15">
        <f t="shared" si="16"/>
        <v>10</v>
      </c>
      <c r="Z11" s="14">
        <f t="shared" si="0"/>
        <v>15</v>
      </c>
      <c r="AA11" s="14">
        <f t="shared" si="1"/>
        <v>20</v>
      </c>
      <c r="AB11" s="14">
        <f t="shared" si="2"/>
        <v>25</v>
      </c>
      <c r="AC11" s="14">
        <f t="shared" si="3"/>
        <v>30</v>
      </c>
      <c r="AD11" s="14">
        <f t="shared" si="4"/>
        <v>35</v>
      </c>
      <c r="AE11" s="14">
        <f t="shared" si="5"/>
        <v>40</v>
      </c>
      <c r="AF11" s="14">
        <f t="shared" si="6"/>
        <v>45</v>
      </c>
      <c r="AG11" s="14">
        <f t="shared" si="7"/>
        <v>50</v>
      </c>
      <c r="AH11" s="14">
        <f t="shared" si="8"/>
        <v>54.900000000000006</v>
      </c>
      <c r="AI11" s="14">
        <f t="shared" si="9"/>
        <v>60</v>
      </c>
      <c r="AJ11" s="14">
        <f t="shared" si="10"/>
        <v>64.9</v>
      </c>
      <c r="AK11" s="14">
        <f t="shared" si="11"/>
        <v>70</v>
      </c>
      <c r="AL11" s="14">
        <f t="shared" si="12"/>
        <v>74.9</v>
      </c>
      <c r="AM11" s="14">
        <f t="shared" si="13"/>
        <v>80</v>
      </c>
      <c r="AN11" s="14">
        <f t="shared" si="14"/>
        <v>84.9</v>
      </c>
    </row>
    <row r="12" spans="1:40" ht="9.75" customHeight="1">
      <c r="A12" s="107"/>
      <c r="B12" s="107"/>
      <c r="C12" s="107"/>
      <c r="D12" s="107"/>
      <c r="E12" s="107"/>
      <c r="F12" s="107"/>
      <c r="G12" s="108" t="s">
        <v>254</v>
      </c>
      <c r="H12" s="109">
        <v>10</v>
      </c>
      <c r="I12" s="10"/>
      <c r="J12" s="10"/>
      <c r="K12" s="107"/>
      <c r="L12" s="107"/>
      <c r="M12" s="107"/>
      <c r="N12" s="107"/>
      <c r="O12" s="107"/>
      <c r="P12" s="107"/>
      <c r="Q12" s="108" t="s">
        <v>39</v>
      </c>
      <c r="R12" s="108">
        <v>10</v>
      </c>
      <c r="S12" s="10"/>
      <c r="T12" s="19" t="str">
        <f>J13</f>
        <v>………</v>
      </c>
      <c r="U12" s="10"/>
      <c r="V12" s="10"/>
      <c r="W12" s="12">
        <f t="shared" si="17"/>
        <v>2.26</v>
      </c>
      <c r="X12" s="12">
        <f t="shared" si="15"/>
        <v>5.472636815920398</v>
      </c>
      <c r="Y12" s="15">
        <f t="shared" si="16"/>
        <v>11</v>
      </c>
      <c r="Z12" s="12">
        <f t="shared" si="0"/>
        <v>16</v>
      </c>
      <c r="AA12" s="12">
        <f t="shared" si="1"/>
        <v>22</v>
      </c>
      <c r="AB12" s="12">
        <f t="shared" si="2"/>
        <v>27</v>
      </c>
      <c r="AC12" s="12">
        <f t="shared" si="3"/>
        <v>33</v>
      </c>
      <c r="AD12" s="12">
        <f t="shared" si="4"/>
        <v>38</v>
      </c>
      <c r="AE12" s="12">
        <f t="shared" si="5"/>
        <v>44</v>
      </c>
      <c r="AF12" s="12">
        <f t="shared" si="6"/>
        <v>49</v>
      </c>
      <c r="AG12" s="12">
        <f t="shared" si="7"/>
        <v>55</v>
      </c>
      <c r="AH12" s="12">
        <f t="shared" si="8"/>
        <v>60.39</v>
      </c>
      <c r="AI12" s="12">
        <f t="shared" si="9"/>
        <v>66</v>
      </c>
      <c r="AJ12" s="12">
        <f t="shared" si="10"/>
        <v>71.39</v>
      </c>
      <c r="AK12" s="12">
        <f t="shared" si="11"/>
        <v>77</v>
      </c>
      <c r="AL12" s="12">
        <f t="shared" si="12"/>
        <v>82.39</v>
      </c>
      <c r="AM12" s="12">
        <f t="shared" si="13"/>
        <v>88</v>
      </c>
      <c r="AN12" s="12">
        <f t="shared" si="14"/>
        <v>93.39</v>
      </c>
    </row>
    <row r="13" spans="1:40" ht="9.75" customHeight="1">
      <c r="A13" s="107"/>
      <c r="B13" s="107"/>
      <c r="C13" s="107"/>
      <c r="D13" s="107"/>
      <c r="E13" s="107"/>
      <c r="F13" s="107"/>
      <c r="G13" s="108" t="s">
        <v>255</v>
      </c>
      <c r="H13" s="109">
        <v>10</v>
      </c>
      <c r="I13" s="10"/>
      <c r="J13" s="19" t="s">
        <v>301</v>
      </c>
      <c r="K13" s="107"/>
      <c r="L13" s="107"/>
      <c r="M13" s="107"/>
      <c r="N13" s="107"/>
      <c r="O13" s="107"/>
      <c r="P13" s="107"/>
      <c r="Q13" s="108" t="s">
        <v>40</v>
      </c>
      <c r="R13" s="108">
        <v>10</v>
      </c>
      <c r="S13" s="10"/>
      <c r="T13" s="19" t="str">
        <f>J13</f>
        <v>………</v>
      </c>
      <c r="U13" s="10"/>
      <c r="V13" s="10"/>
      <c r="W13" s="14">
        <f t="shared" si="17"/>
        <v>2.51</v>
      </c>
      <c r="X13" s="14">
        <f t="shared" si="15"/>
        <v>5.970149253731344</v>
      </c>
      <c r="Y13" s="15">
        <f t="shared" si="16"/>
        <v>12</v>
      </c>
      <c r="Z13" s="14">
        <f t="shared" si="0"/>
        <v>18</v>
      </c>
      <c r="AA13" s="14">
        <f t="shared" si="1"/>
        <v>24</v>
      </c>
      <c r="AB13" s="14">
        <f t="shared" si="2"/>
        <v>30</v>
      </c>
      <c r="AC13" s="14">
        <f t="shared" si="3"/>
        <v>36</v>
      </c>
      <c r="AD13" s="14">
        <f t="shared" si="4"/>
        <v>42</v>
      </c>
      <c r="AE13" s="14">
        <f t="shared" si="5"/>
        <v>48</v>
      </c>
      <c r="AF13" s="14">
        <f t="shared" si="6"/>
        <v>54</v>
      </c>
      <c r="AG13" s="14">
        <f t="shared" si="7"/>
        <v>60</v>
      </c>
      <c r="AH13" s="14">
        <f t="shared" si="8"/>
        <v>65.88</v>
      </c>
      <c r="AI13" s="14">
        <f t="shared" si="9"/>
        <v>72</v>
      </c>
      <c r="AJ13" s="14">
        <f t="shared" si="10"/>
        <v>77.88</v>
      </c>
      <c r="AK13" s="14">
        <f t="shared" si="11"/>
        <v>84</v>
      </c>
      <c r="AL13" s="14">
        <f t="shared" si="12"/>
        <v>89.88</v>
      </c>
      <c r="AM13" s="14">
        <f t="shared" si="13"/>
        <v>96</v>
      </c>
      <c r="AN13" s="14">
        <f t="shared" si="14"/>
        <v>101.88</v>
      </c>
    </row>
    <row r="14" spans="1:40" ht="9.75" customHeight="1">
      <c r="A14" s="107"/>
      <c r="B14" s="107"/>
      <c r="C14" s="107"/>
      <c r="D14" s="107"/>
      <c r="E14" s="107"/>
      <c r="F14" s="107"/>
      <c r="G14" s="108" t="s">
        <v>468</v>
      </c>
      <c r="H14" s="109">
        <v>10</v>
      </c>
      <c r="I14" s="10"/>
      <c r="J14" s="19" t="str">
        <f>J13</f>
        <v>………</v>
      </c>
      <c r="K14" s="107"/>
      <c r="L14" s="107"/>
      <c r="M14" s="107"/>
      <c r="N14" s="107"/>
      <c r="O14" s="107"/>
      <c r="P14" s="107"/>
      <c r="Q14" s="108" t="s">
        <v>41</v>
      </c>
      <c r="R14" s="108">
        <v>10</v>
      </c>
      <c r="S14" s="10"/>
      <c r="T14" s="19" t="str">
        <f>J13</f>
        <v>………</v>
      </c>
      <c r="U14" s="10"/>
      <c r="V14" s="10"/>
      <c r="W14" s="12">
        <f t="shared" si="17"/>
        <v>2.76</v>
      </c>
      <c r="X14" s="12">
        <f t="shared" si="15"/>
        <v>6.467661691542289</v>
      </c>
      <c r="Y14" s="15">
        <f t="shared" si="16"/>
        <v>13</v>
      </c>
      <c r="Z14" s="12">
        <f t="shared" si="0"/>
        <v>19</v>
      </c>
      <c r="AA14" s="12">
        <f t="shared" si="1"/>
        <v>26</v>
      </c>
      <c r="AB14" s="12">
        <f t="shared" si="2"/>
        <v>32</v>
      </c>
      <c r="AC14" s="12">
        <f t="shared" si="3"/>
        <v>39</v>
      </c>
      <c r="AD14" s="12">
        <f t="shared" si="4"/>
        <v>45</v>
      </c>
      <c r="AE14" s="12">
        <f t="shared" si="5"/>
        <v>52</v>
      </c>
      <c r="AF14" s="12">
        <f t="shared" si="6"/>
        <v>58</v>
      </c>
      <c r="AG14" s="12">
        <f t="shared" si="7"/>
        <v>65</v>
      </c>
      <c r="AH14" s="12">
        <f t="shared" si="8"/>
        <v>71.37</v>
      </c>
      <c r="AI14" s="12">
        <f t="shared" si="9"/>
        <v>78</v>
      </c>
      <c r="AJ14" s="12">
        <f t="shared" si="10"/>
        <v>84.37</v>
      </c>
      <c r="AK14" s="12">
        <f t="shared" si="11"/>
        <v>91</v>
      </c>
      <c r="AL14" s="12">
        <f t="shared" si="12"/>
        <v>97.37</v>
      </c>
      <c r="AM14" s="12">
        <f t="shared" si="13"/>
        <v>104</v>
      </c>
      <c r="AN14" s="12">
        <f t="shared" si="14"/>
        <v>110.37</v>
      </c>
    </row>
    <row r="15" spans="1:40" ht="9.75" customHeight="1">
      <c r="A15" s="107"/>
      <c r="B15" s="107"/>
      <c r="C15" s="107"/>
      <c r="D15" s="107"/>
      <c r="E15" s="107"/>
      <c r="F15" s="107"/>
      <c r="G15" s="108" t="s">
        <v>469</v>
      </c>
      <c r="H15" s="109">
        <v>10</v>
      </c>
      <c r="I15" s="10"/>
      <c r="J15" s="19" t="str">
        <f>J13</f>
        <v>………</v>
      </c>
      <c r="K15" s="107"/>
      <c r="L15" s="107"/>
      <c r="M15" s="107"/>
      <c r="N15" s="107"/>
      <c r="O15" s="107"/>
      <c r="P15" s="107"/>
      <c r="Q15" s="108" t="s">
        <v>42</v>
      </c>
      <c r="R15" s="108">
        <v>10</v>
      </c>
      <c r="S15" s="10"/>
      <c r="T15" s="19" t="str">
        <f>J13</f>
        <v>………</v>
      </c>
      <c r="U15" s="10"/>
      <c r="V15" s="10"/>
      <c r="W15" s="14">
        <f t="shared" si="17"/>
        <v>3.01</v>
      </c>
      <c r="X15" s="14">
        <f t="shared" si="15"/>
        <v>6.965174129353235</v>
      </c>
      <c r="Y15" s="15">
        <f t="shared" si="16"/>
        <v>14</v>
      </c>
      <c r="Z15" s="14">
        <f t="shared" si="0"/>
        <v>21</v>
      </c>
      <c r="AA15" s="14">
        <f t="shared" si="1"/>
        <v>28</v>
      </c>
      <c r="AB15" s="14">
        <f t="shared" si="2"/>
        <v>35</v>
      </c>
      <c r="AC15" s="14">
        <f t="shared" si="3"/>
        <v>42</v>
      </c>
      <c r="AD15" s="14">
        <f t="shared" si="4"/>
        <v>49</v>
      </c>
      <c r="AE15" s="14">
        <f t="shared" si="5"/>
        <v>56</v>
      </c>
      <c r="AF15" s="14">
        <f t="shared" si="6"/>
        <v>63</v>
      </c>
      <c r="AG15" s="14">
        <f t="shared" si="7"/>
        <v>70</v>
      </c>
      <c r="AH15" s="14">
        <f t="shared" si="8"/>
        <v>76.86</v>
      </c>
      <c r="AI15" s="14">
        <f t="shared" si="9"/>
        <v>84</v>
      </c>
      <c r="AJ15" s="14">
        <f t="shared" si="10"/>
        <v>90.86</v>
      </c>
      <c r="AK15" s="14">
        <f t="shared" si="11"/>
        <v>98</v>
      </c>
      <c r="AL15" s="14">
        <f t="shared" si="12"/>
        <v>104.86</v>
      </c>
      <c r="AM15" s="14">
        <f t="shared" si="13"/>
        <v>112</v>
      </c>
      <c r="AN15" s="14">
        <f t="shared" si="14"/>
        <v>118.86</v>
      </c>
    </row>
    <row r="16" spans="1:40" ht="9.75" customHeight="1">
      <c r="A16" s="107"/>
      <c r="B16" s="107"/>
      <c r="C16" s="107"/>
      <c r="D16" s="107"/>
      <c r="E16" s="107"/>
      <c r="F16" s="107"/>
      <c r="G16" s="108" t="s">
        <v>470</v>
      </c>
      <c r="H16" s="109">
        <v>10</v>
      </c>
      <c r="I16" s="10"/>
      <c r="J16" s="19" t="str">
        <f>J13</f>
        <v>………</v>
      </c>
      <c r="K16" s="107"/>
      <c r="L16" s="107"/>
      <c r="M16" s="107"/>
      <c r="N16" s="107"/>
      <c r="O16" s="107"/>
      <c r="P16" s="107"/>
      <c r="Q16" s="108" t="s">
        <v>43</v>
      </c>
      <c r="R16" s="108">
        <v>10</v>
      </c>
      <c r="S16" s="10"/>
      <c r="T16" s="19" t="str">
        <f>J13</f>
        <v>………</v>
      </c>
      <c r="U16" s="10"/>
      <c r="V16" s="10"/>
      <c r="W16" s="12">
        <f t="shared" si="17"/>
        <v>3.26</v>
      </c>
      <c r="X16" s="12">
        <f t="shared" si="15"/>
        <v>7.46268656716418</v>
      </c>
      <c r="Y16" s="15">
        <f t="shared" si="16"/>
        <v>15</v>
      </c>
      <c r="Z16" s="12">
        <f t="shared" si="0"/>
        <v>22</v>
      </c>
      <c r="AA16" s="12">
        <f t="shared" si="1"/>
        <v>30</v>
      </c>
      <c r="AB16" s="12">
        <f t="shared" si="2"/>
        <v>37</v>
      </c>
      <c r="AC16" s="12">
        <f t="shared" si="3"/>
        <v>45</v>
      </c>
      <c r="AD16" s="12">
        <f t="shared" si="4"/>
        <v>52</v>
      </c>
      <c r="AE16" s="12">
        <f t="shared" si="5"/>
        <v>60</v>
      </c>
      <c r="AF16" s="12">
        <f t="shared" si="6"/>
        <v>67</v>
      </c>
      <c r="AG16" s="12">
        <f t="shared" si="7"/>
        <v>75</v>
      </c>
      <c r="AH16" s="12">
        <f t="shared" si="8"/>
        <v>82.35000000000001</v>
      </c>
      <c r="AI16" s="12">
        <f t="shared" si="9"/>
        <v>90</v>
      </c>
      <c r="AJ16" s="12">
        <f t="shared" si="10"/>
        <v>97.35000000000001</v>
      </c>
      <c r="AK16" s="12">
        <f t="shared" si="11"/>
        <v>105</v>
      </c>
      <c r="AL16" s="12">
        <f t="shared" si="12"/>
        <v>112.35000000000001</v>
      </c>
      <c r="AM16" s="12">
        <f t="shared" si="13"/>
        <v>120</v>
      </c>
      <c r="AN16" s="12">
        <f t="shared" si="14"/>
        <v>127.35000000000001</v>
      </c>
    </row>
    <row r="17" spans="1:40" ht="9.75" customHeight="1">
      <c r="A17" s="107"/>
      <c r="B17" s="107"/>
      <c r="C17" s="107"/>
      <c r="D17" s="107"/>
      <c r="E17" s="107"/>
      <c r="F17" s="107"/>
      <c r="G17" s="108" t="s">
        <v>471</v>
      </c>
      <c r="H17" s="109">
        <v>10</v>
      </c>
      <c r="I17" s="10"/>
      <c r="J17" s="19" t="str">
        <f>J13</f>
        <v>………</v>
      </c>
      <c r="K17" s="107"/>
      <c r="L17" s="107"/>
      <c r="M17" s="107"/>
      <c r="N17" s="107"/>
      <c r="O17" s="109" t="s">
        <v>189</v>
      </c>
      <c r="P17" s="107"/>
      <c r="Q17" s="108"/>
      <c r="R17" s="108">
        <f>TRUNC(AVERAGE(H15,H16))</f>
        <v>10</v>
      </c>
      <c r="S17" s="10"/>
      <c r="T17" s="10"/>
      <c r="U17" s="10"/>
      <c r="V17" s="10"/>
      <c r="W17" s="14">
        <f t="shared" si="17"/>
        <v>3.51</v>
      </c>
      <c r="X17" s="14">
        <f t="shared" si="15"/>
        <v>7.9601990049751254</v>
      </c>
      <c r="Y17" s="15">
        <f t="shared" si="16"/>
        <v>16</v>
      </c>
      <c r="Z17" s="14">
        <f t="shared" si="0"/>
        <v>24</v>
      </c>
      <c r="AA17" s="14">
        <f t="shared" si="1"/>
        <v>32</v>
      </c>
      <c r="AB17" s="14">
        <f t="shared" si="2"/>
        <v>40</v>
      </c>
      <c r="AC17" s="14">
        <f t="shared" si="3"/>
        <v>48</v>
      </c>
      <c r="AD17" s="14">
        <f t="shared" si="4"/>
        <v>56</v>
      </c>
      <c r="AE17" s="14">
        <f t="shared" si="5"/>
        <v>64</v>
      </c>
      <c r="AF17" s="14">
        <f t="shared" si="6"/>
        <v>72</v>
      </c>
      <c r="AG17" s="14">
        <f t="shared" si="7"/>
        <v>80</v>
      </c>
      <c r="AH17" s="14">
        <f t="shared" si="8"/>
        <v>87.84</v>
      </c>
      <c r="AI17" s="14">
        <f t="shared" si="9"/>
        <v>96</v>
      </c>
      <c r="AJ17" s="14">
        <f t="shared" si="10"/>
        <v>103.84</v>
      </c>
      <c r="AK17" s="14">
        <f t="shared" si="11"/>
        <v>112</v>
      </c>
      <c r="AL17" s="14">
        <f t="shared" si="12"/>
        <v>119.84</v>
      </c>
      <c r="AM17" s="14">
        <f t="shared" si="13"/>
        <v>128</v>
      </c>
      <c r="AN17" s="14">
        <f t="shared" si="14"/>
        <v>135.84</v>
      </c>
    </row>
    <row r="18" spans="1:40" ht="9.75" customHeight="1">
      <c r="A18" s="107"/>
      <c r="B18" s="107"/>
      <c r="C18" s="107"/>
      <c r="D18" s="107"/>
      <c r="E18" s="107"/>
      <c r="F18" s="107"/>
      <c r="G18" s="108" t="s">
        <v>704</v>
      </c>
      <c r="H18" s="109">
        <v>10</v>
      </c>
      <c r="I18" s="10"/>
      <c r="J18" s="19" t="str">
        <f>J13</f>
        <v>………</v>
      </c>
      <c r="K18" s="107"/>
      <c r="L18" s="107"/>
      <c r="M18" s="107"/>
      <c r="N18" s="107"/>
      <c r="O18" s="109" t="s">
        <v>33</v>
      </c>
      <c r="P18" s="107"/>
      <c r="Q18" s="108"/>
      <c r="R18" s="108">
        <f>TRUNC(AVERAGE(H17,H18))</f>
        <v>10</v>
      </c>
      <c r="S18" s="10"/>
      <c r="T18" s="10"/>
      <c r="U18" s="10"/>
      <c r="V18" s="10"/>
      <c r="W18" s="12">
        <f t="shared" si="17"/>
        <v>3.76</v>
      </c>
      <c r="X18" s="12">
        <f t="shared" si="15"/>
        <v>8.45771144278607</v>
      </c>
      <c r="Y18" s="15">
        <f t="shared" si="16"/>
        <v>17</v>
      </c>
      <c r="Z18" s="12">
        <f t="shared" si="0"/>
        <v>25</v>
      </c>
      <c r="AA18" s="12">
        <f t="shared" si="1"/>
        <v>34</v>
      </c>
      <c r="AB18" s="12">
        <f t="shared" si="2"/>
        <v>42</v>
      </c>
      <c r="AC18" s="12">
        <f t="shared" si="3"/>
        <v>51</v>
      </c>
      <c r="AD18" s="12">
        <f t="shared" si="4"/>
        <v>59</v>
      </c>
      <c r="AE18" s="12">
        <f t="shared" si="5"/>
        <v>68</v>
      </c>
      <c r="AF18" s="12">
        <f t="shared" si="6"/>
        <v>76</v>
      </c>
      <c r="AG18" s="12">
        <f t="shared" si="7"/>
        <v>85</v>
      </c>
      <c r="AH18" s="12">
        <f t="shared" si="8"/>
        <v>93.33</v>
      </c>
      <c r="AI18" s="12">
        <f t="shared" si="9"/>
        <v>102</v>
      </c>
      <c r="AJ18" s="12">
        <f t="shared" si="10"/>
        <v>110.33</v>
      </c>
      <c r="AK18" s="12">
        <f t="shared" si="11"/>
        <v>119</v>
      </c>
      <c r="AL18" s="12">
        <f t="shared" si="12"/>
        <v>127.33</v>
      </c>
      <c r="AM18" s="12">
        <f t="shared" si="13"/>
        <v>136</v>
      </c>
      <c r="AN18" s="12">
        <f t="shared" si="14"/>
        <v>144.33</v>
      </c>
    </row>
    <row r="19" spans="1:40" ht="9.75" customHeight="1">
      <c r="A19" s="107"/>
      <c r="B19" s="107"/>
      <c r="C19" s="107"/>
      <c r="D19" s="107"/>
      <c r="E19" s="107"/>
      <c r="F19" s="107"/>
      <c r="G19" s="108" t="s">
        <v>705</v>
      </c>
      <c r="H19" s="109">
        <v>10</v>
      </c>
      <c r="I19" s="10"/>
      <c r="J19" s="19" t="str">
        <f>J13</f>
        <v>………</v>
      </c>
      <c r="K19" s="107"/>
      <c r="L19" s="107"/>
      <c r="M19" s="107"/>
      <c r="N19" s="107"/>
      <c r="O19" s="109" t="s">
        <v>34</v>
      </c>
      <c r="P19" s="107"/>
      <c r="Q19" s="108"/>
      <c r="R19" s="108">
        <f>TRUNC(AVERAGE(R18,H15))</f>
        <v>10</v>
      </c>
      <c r="S19" s="10"/>
      <c r="T19" s="10"/>
      <c r="U19" s="10"/>
      <c r="V19" s="10"/>
      <c r="W19" s="14">
        <f t="shared" si="17"/>
        <v>4.01</v>
      </c>
      <c r="X19" s="14">
        <f t="shared" si="15"/>
        <v>8.955223880597016</v>
      </c>
      <c r="Y19" s="15">
        <f t="shared" si="16"/>
        <v>18</v>
      </c>
      <c r="Z19" s="14">
        <f t="shared" si="0"/>
        <v>27</v>
      </c>
      <c r="AA19" s="14">
        <f t="shared" si="1"/>
        <v>36</v>
      </c>
      <c r="AB19" s="14">
        <f t="shared" si="2"/>
        <v>45</v>
      </c>
      <c r="AC19" s="14">
        <f t="shared" si="3"/>
        <v>54</v>
      </c>
      <c r="AD19" s="14">
        <f t="shared" si="4"/>
        <v>63</v>
      </c>
      <c r="AE19" s="14">
        <f t="shared" si="5"/>
        <v>72</v>
      </c>
      <c r="AF19" s="14">
        <f t="shared" si="6"/>
        <v>81</v>
      </c>
      <c r="AG19" s="14">
        <f t="shared" si="7"/>
        <v>90</v>
      </c>
      <c r="AH19" s="14">
        <f t="shared" si="8"/>
        <v>98.82000000000001</v>
      </c>
      <c r="AI19" s="14">
        <f t="shared" si="9"/>
        <v>108</v>
      </c>
      <c r="AJ19" s="14">
        <f t="shared" si="10"/>
        <v>116.82000000000001</v>
      </c>
      <c r="AK19" s="14">
        <f t="shared" si="11"/>
        <v>126</v>
      </c>
      <c r="AL19" s="14">
        <f t="shared" si="12"/>
        <v>134.82</v>
      </c>
      <c r="AM19" s="14">
        <f t="shared" si="13"/>
        <v>144</v>
      </c>
      <c r="AN19" s="14">
        <f t="shared" si="14"/>
        <v>152.82</v>
      </c>
    </row>
    <row r="20" spans="1:40" ht="9.75" customHeight="1">
      <c r="A20" s="107"/>
      <c r="B20" s="107"/>
      <c r="C20" s="107"/>
      <c r="D20" s="107"/>
      <c r="E20" s="107"/>
      <c r="F20" s="107"/>
      <c r="G20" s="108" t="s">
        <v>706</v>
      </c>
      <c r="H20" s="109">
        <v>10</v>
      </c>
      <c r="I20" s="10"/>
      <c r="J20" s="19" t="str">
        <f>J13</f>
        <v>………</v>
      </c>
      <c r="K20" s="107"/>
      <c r="L20" s="107"/>
      <c r="M20" s="107"/>
      <c r="N20" s="107"/>
      <c r="O20" s="109" t="s">
        <v>35</v>
      </c>
      <c r="P20" s="107"/>
      <c r="Q20" s="108"/>
      <c r="R20" s="108">
        <f>TRUNC(AVERAGE(21-H12,H16))</f>
        <v>10</v>
      </c>
      <c r="S20" s="10"/>
      <c r="T20" s="10"/>
      <c r="U20" s="10"/>
      <c r="V20" s="10"/>
      <c r="W20" s="12">
        <f t="shared" si="17"/>
        <v>4.26</v>
      </c>
      <c r="X20" s="12">
        <f t="shared" si="15"/>
        <v>9.452736318407961</v>
      </c>
      <c r="Y20" s="15">
        <f t="shared" si="16"/>
        <v>19</v>
      </c>
      <c r="Z20" s="12">
        <f t="shared" si="0"/>
        <v>28</v>
      </c>
      <c r="AA20" s="12">
        <f t="shared" si="1"/>
        <v>38</v>
      </c>
      <c r="AB20" s="12">
        <f t="shared" si="2"/>
        <v>47</v>
      </c>
      <c r="AC20" s="12">
        <f t="shared" si="3"/>
        <v>57</v>
      </c>
      <c r="AD20" s="12">
        <f t="shared" si="4"/>
        <v>66</v>
      </c>
      <c r="AE20" s="12">
        <f t="shared" si="5"/>
        <v>76</v>
      </c>
      <c r="AF20" s="12">
        <f t="shared" si="6"/>
        <v>85</v>
      </c>
      <c r="AG20" s="12">
        <f t="shared" si="7"/>
        <v>95</v>
      </c>
      <c r="AH20" s="12">
        <f t="shared" si="8"/>
        <v>104.31</v>
      </c>
      <c r="AI20" s="12">
        <f t="shared" si="9"/>
        <v>114</v>
      </c>
      <c r="AJ20" s="12">
        <f t="shared" si="10"/>
        <v>123.31</v>
      </c>
      <c r="AK20" s="12">
        <f t="shared" si="11"/>
        <v>133</v>
      </c>
      <c r="AL20" s="12">
        <f t="shared" si="12"/>
        <v>142.31</v>
      </c>
      <c r="AM20" s="12">
        <f t="shared" si="13"/>
        <v>152</v>
      </c>
      <c r="AN20" s="12">
        <f t="shared" si="14"/>
        <v>161.31</v>
      </c>
    </row>
    <row r="21" spans="1:40" ht="9.75" customHeight="1">
      <c r="A21" s="107"/>
      <c r="B21" s="107"/>
      <c r="C21" s="107"/>
      <c r="D21" s="107"/>
      <c r="E21" s="110"/>
      <c r="F21" s="110"/>
      <c r="G21" s="110"/>
      <c r="H21" s="111"/>
      <c r="I21" s="103"/>
      <c r="J21" s="103"/>
      <c r="K21" s="103"/>
      <c r="L21" s="103"/>
      <c r="M21" s="103"/>
      <c r="N21" s="103"/>
      <c r="O21" s="130" t="s">
        <v>626</v>
      </c>
      <c r="P21" s="148">
        <f>SUM(H12:H20)+SUM(R12:R16)</f>
        <v>140</v>
      </c>
      <c r="Q21" s="148"/>
      <c r="R21" s="148"/>
      <c r="W21" s="14">
        <f t="shared" si="17"/>
        <v>4.51</v>
      </c>
      <c r="X21" s="14">
        <f t="shared" si="15"/>
        <v>9.950248756218906</v>
      </c>
      <c r="Y21" s="20">
        <f t="shared" si="16"/>
        <v>20</v>
      </c>
      <c r="Z21" s="14">
        <f t="shared" si="0"/>
        <v>30</v>
      </c>
      <c r="AA21" s="14">
        <f t="shared" si="1"/>
        <v>40</v>
      </c>
      <c r="AB21" s="14">
        <f t="shared" si="2"/>
        <v>50</v>
      </c>
      <c r="AC21" s="14">
        <f t="shared" si="3"/>
        <v>60</v>
      </c>
      <c r="AD21" s="14">
        <f t="shared" si="4"/>
        <v>70</v>
      </c>
      <c r="AE21" s="14">
        <f t="shared" si="5"/>
        <v>80</v>
      </c>
      <c r="AF21" s="14">
        <f t="shared" si="6"/>
        <v>90</v>
      </c>
      <c r="AG21" s="14">
        <f t="shared" si="7"/>
        <v>100</v>
      </c>
      <c r="AH21" s="14">
        <f t="shared" si="8"/>
        <v>109.80000000000001</v>
      </c>
      <c r="AI21" s="14">
        <f t="shared" si="9"/>
        <v>120</v>
      </c>
      <c r="AJ21" s="14">
        <f t="shared" si="10"/>
        <v>129.8</v>
      </c>
      <c r="AK21" s="14">
        <f t="shared" si="11"/>
        <v>140</v>
      </c>
      <c r="AL21" s="14">
        <f t="shared" si="12"/>
        <v>149.8</v>
      </c>
      <c r="AM21" s="14">
        <f t="shared" si="13"/>
        <v>160</v>
      </c>
      <c r="AN21" s="14">
        <f t="shared" si="14"/>
        <v>169.8</v>
      </c>
    </row>
    <row r="22" spans="1:44" ht="9" customHeight="1">
      <c r="A22" s="107"/>
      <c r="B22" s="107"/>
      <c r="C22" s="107"/>
      <c r="D22" s="107"/>
      <c r="E22" s="107"/>
      <c r="F22" s="107"/>
      <c r="G22" s="109" t="s">
        <v>707</v>
      </c>
      <c r="H22" s="112">
        <f>AVERAGE(H12,H14)+0.49</f>
        <v>10.49</v>
      </c>
      <c r="J22" s="22" t="s">
        <v>424</v>
      </c>
      <c r="R22" s="18" t="s">
        <v>413</v>
      </c>
      <c r="S22" s="21">
        <f>-TRUNC((H14+0.1)/3)</f>
        <v>-3</v>
      </c>
      <c r="T22" s="23" t="s">
        <v>415</v>
      </c>
      <c r="U22" s="10"/>
      <c r="V22" s="10"/>
      <c r="W22" s="24"/>
      <c r="X22" s="24"/>
      <c r="Y22" s="24"/>
      <c r="Z22" s="24"/>
      <c r="AA22" s="24"/>
      <c r="AB22" s="10"/>
      <c r="AC22" s="24"/>
      <c r="AD22" s="24"/>
      <c r="AE22" s="24"/>
      <c r="AF22" s="10"/>
      <c r="AG22" s="24"/>
      <c r="AH22" s="24"/>
      <c r="AI22" s="24"/>
      <c r="AJ22" s="10"/>
      <c r="AK22" s="24"/>
      <c r="AL22" s="24"/>
      <c r="AM22" s="24"/>
      <c r="AN22" s="24"/>
      <c r="AO22" s="10"/>
      <c r="AP22" s="10"/>
      <c r="AQ22" s="10"/>
      <c r="AR22" s="10"/>
    </row>
    <row r="23" spans="1:44" ht="9" customHeight="1">
      <c r="A23" s="107"/>
      <c r="B23" s="107"/>
      <c r="C23" s="107"/>
      <c r="D23" s="107"/>
      <c r="E23" s="107"/>
      <c r="F23" s="107"/>
      <c r="G23" s="109" t="s">
        <v>708</v>
      </c>
      <c r="H23" s="112">
        <f>MAX(SUM(H12,H14),SUM(H22+R12))</f>
        <v>20.490000000000002</v>
      </c>
      <c r="J23" s="22" t="s">
        <v>424</v>
      </c>
      <c r="W23" s="46" t="s">
        <v>6</v>
      </c>
      <c r="X23" s="53" t="s">
        <v>7</v>
      </c>
      <c r="Y23" s="49" t="s">
        <v>689</v>
      </c>
      <c r="Z23" s="24"/>
      <c r="AA23" s="48">
        <f aca="true" t="shared" si="18" ref="AA23:AA28">AB23*0.2</f>
        <v>6</v>
      </c>
      <c r="AB23" s="55">
        <f>X28+5</f>
        <v>30</v>
      </c>
      <c r="AC23" s="50">
        <f aca="true" t="shared" si="19" ref="AC23:AC28">100-TRUNC((100-AB23)*0.1)</f>
        <v>93</v>
      </c>
      <c r="AD23" s="24"/>
      <c r="AE23" s="48">
        <f aca="true" t="shared" si="20" ref="AE23:AE28">AF23*0.2</f>
        <v>12</v>
      </c>
      <c r="AF23" s="55">
        <f>AB28+5</f>
        <v>60</v>
      </c>
      <c r="AG23" s="50">
        <f aca="true" t="shared" si="21" ref="AG23:AG28">100-TRUNC((100-AF23)*0.1)</f>
        <v>96</v>
      </c>
      <c r="AH23" s="24"/>
      <c r="AI23" s="48">
        <f aca="true" t="shared" si="22" ref="AI23:AI28">AJ23*0.2</f>
        <v>18</v>
      </c>
      <c r="AJ23" s="55">
        <f>AF28+5</f>
        <v>90</v>
      </c>
      <c r="AK23" s="50">
        <f>100-TRUNC((100-AJ23)*0.1)</f>
        <v>99</v>
      </c>
      <c r="AL23" s="24"/>
      <c r="AM23" s="48">
        <f aca="true" t="shared" si="23" ref="AM23:AM28">AN23*0.2</f>
        <v>24</v>
      </c>
      <c r="AN23" s="55">
        <f>AJ28+5</f>
        <v>120</v>
      </c>
      <c r="AO23" s="10"/>
      <c r="AP23" s="10"/>
      <c r="AQ23" s="10"/>
      <c r="AR23" s="10"/>
    </row>
    <row r="24" spans="1:44" ht="9" customHeight="1">
      <c r="A24" s="107"/>
      <c r="B24" s="107"/>
      <c r="C24" s="107"/>
      <c r="D24" s="107"/>
      <c r="E24" s="107"/>
      <c r="F24" s="107"/>
      <c r="G24" s="109" t="s">
        <v>709</v>
      </c>
      <c r="H24" s="113">
        <v>0</v>
      </c>
      <c r="I24" s="8" t="str">
        <f>REPT($G$38,($H$23/6))</f>
        <v>ooo</v>
      </c>
      <c r="J24" s="8"/>
      <c r="K24" s="8"/>
      <c r="M24" s="8" t="str">
        <f>REPT($G$38,(($H$23+2)/6))</f>
        <v>ooo</v>
      </c>
      <c r="N24" s="8"/>
      <c r="P24" s="4"/>
      <c r="Q24" s="8" t="str">
        <f>REPT($G38,(($H$23+4)/6))</f>
        <v>oooo</v>
      </c>
      <c r="S24" s="4"/>
      <c r="W24" s="47">
        <f>X24*0.2</f>
        <v>1</v>
      </c>
      <c r="X24" s="54">
        <v>5</v>
      </c>
      <c r="Y24" s="51">
        <f>100-TRUNC((100-X24)*0.1)</f>
        <v>91</v>
      </c>
      <c r="Z24" s="24"/>
      <c r="AA24" s="47">
        <f t="shared" si="18"/>
        <v>7</v>
      </c>
      <c r="AB24" s="54">
        <f>AB23+5</f>
        <v>35</v>
      </c>
      <c r="AC24" s="51">
        <f t="shared" si="19"/>
        <v>94</v>
      </c>
      <c r="AD24" s="24"/>
      <c r="AE24" s="47">
        <f t="shared" si="20"/>
        <v>13</v>
      </c>
      <c r="AF24" s="54">
        <f>AF23+5</f>
        <v>65</v>
      </c>
      <c r="AG24" s="51">
        <f t="shared" si="21"/>
        <v>97</v>
      </c>
      <c r="AH24" s="52"/>
      <c r="AI24" s="47">
        <f t="shared" si="22"/>
        <v>19</v>
      </c>
      <c r="AJ24" s="54">
        <f>AJ23+5</f>
        <v>95</v>
      </c>
      <c r="AK24" s="51">
        <f>100-TRUNC((100-AJ24)*0.1)</f>
        <v>100</v>
      </c>
      <c r="AL24" s="24"/>
      <c r="AM24" s="47">
        <f t="shared" si="23"/>
        <v>25</v>
      </c>
      <c r="AN24" s="54">
        <f>AN23+5</f>
        <v>125</v>
      </c>
      <c r="AO24" s="10"/>
      <c r="AP24" s="10"/>
      <c r="AQ24" s="10"/>
      <c r="AR24" s="10"/>
    </row>
    <row r="25" spans="1:44" ht="9" customHeight="1">
      <c r="A25" s="107"/>
      <c r="B25" s="107"/>
      <c r="C25" s="107"/>
      <c r="D25" s="107"/>
      <c r="E25" s="107"/>
      <c r="F25" s="107"/>
      <c r="G25" s="107"/>
      <c r="H25" s="113">
        <v>-1</v>
      </c>
      <c r="I25" s="8" t="str">
        <f>REPT($G$38,(($H$23+1)/6))</f>
        <v>ooo</v>
      </c>
      <c r="J25" s="8"/>
      <c r="K25" s="8"/>
      <c r="M25" s="8" t="str">
        <f>REPT($G$38,(($H$23+2)/6))</f>
        <v>ooo</v>
      </c>
      <c r="N25" s="8"/>
      <c r="P25" s="4"/>
      <c r="Q25" s="8" t="str">
        <f>REPT($G38,(($H$23+5)/6))</f>
        <v>oooo</v>
      </c>
      <c r="W25" s="48">
        <f>X25*0.2</f>
        <v>2</v>
      </c>
      <c r="X25" s="55">
        <f>X24+5</f>
        <v>10</v>
      </c>
      <c r="Y25" s="50">
        <f>100-TRUNC((100-X25)*0.1)</f>
        <v>91</v>
      </c>
      <c r="Z25" s="24"/>
      <c r="AA25" s="48">
        <f t="shared" si="18"/>
        <v>8</v>
      </c>
      <c r="AB25" s="55">
        <f>AB24+5</f>
        <v>40</v>
      </c>
      <c r="AC25" s="50">
        <f t="shared" si="19"/>
        <v>94</v>
      </c>
      <c r="AD25" s="24"/>
      <c r="AE25" s="48">
        <f t="shared" si="20"/>
        <v>14</v>
      </c>
      <c r="AF25" s="55">
        <f>AF24+5</f>
        <v>70</v>
      </c>
      <c r="AG25" s="50">
        <f t="shared" si="21"/>
        <v>97</v>
      </c>
      <c r="AH25" s="52"/>
      <c r="AI25" s="48">
        <f t="shared" si="22"/>
        <v>20</v>
      </c>
      <c r="AJ25" s="55">
        <f>AJ24+5</f>
        <v>100</v>
      </c>
      <c r="AK25" s="50">
        <f>100-TRUNC((100-AJ25)*0.1)</f>
        <v>100</v>
      </c>
      <c r="AL25" s="52"/>
      <c r="AM25" s="48">
        <f t="shared" si="23"/>
        <v>26</v>
      </c>
      <c r="AN25" s="55">
        <f>AN24+5</f>
        <v>130</v>
      </c>
      <c r="AO25" s="10"/>
      <c r="AP25" s="10"/>
      <c r="AQ25" s="10"/>
      <c r="AR25" s="10"/>
    </row>
    <row r="26" spans="1:44" ht="9" customHeight="1">
      <c r="A26" s="107"/>
      <c r="B26" s="107"/>
      <c r="C26" s="107"/>
      <c r="D26" s="107"/>
      <c r="E26" s="107"/>
      <c r="F26" s="107"/>
      <c r="G26" s="107"/>
      <c r="H26" s="113">
        <v>-2</v>
      </c>
      <c r="I26" s="8" t="str">
        <f>$I$24</f>
        <v>ooo</v>
      </c>
      <c r="J26" s="8"/>
      <c r="K26" s="8"/>
      <c r="L26" s="8"/>
      <c r="M26" s="8"/>
      <c r="N26" s="7"/>
      <c r="P26" s="119" t="s">
        <v>362</v>
      </c>
      <c r="Q26" s="8" t="str">
        <f>$I$25</f>
        <v>ooo</v>
      </c>
      <c r="W26" s="47">
        <f>X26*0.2</f>
        <v>3</v>
      </c>
      <c r="X26" s="54">
        <f>X25+5</f>
        <v>15</v>
      </c>
      <c r="Y26" s="51">
        <f>100-TRUNC((100-X26)*0.1)</f>
        <v>92</v>
      </c>
      <c r="Z26" s="24"/>
      <c r="AA26" s="47">
        <f t="shared" si="18"/>
        <v>9</v>
      </c>
      <c r="AB26" s="54">
        <f>AB25+5</f>
        <v>45</v>
      </c>
      <c r="AC26" s="51">
        <f t="shared" si="19"/>
        <v>95</v>
      </c>
      <c r="AD26" s="24"/>
      <c r="AE26" s="47">
        <f t="shared" si="20"/>
        <v>15</v>
      </c>
      <c r="AF26" s="54">
        <f>AF25+5</f>
        <v>75</v>
      </c>
      <c r="AG26" s="51">
        <f t="shared" si="21"/>
        <v>98</v>
      </c>
      <c r="AH26" s="52"/>
      <c r="AI26" s="47">
        <f t="shared" si="22"/>
        <v>21</v>
      </c>
      <c r="AJ26" s="54">
        <f>AJ25+5</f>
        <v>105</v>
      </c>
      <c r="AK26" s="51" t="s">
        <v>715</v>
      </c>
      <c r="AL26" s="52"/>
      <c r="AM26" s="47">
        <f t="shared" si="23"/>
        <v>27</v>
      </c>
      <c r="AN26" s="54">
        <f>AN25+5</f>
        <v>135</v>
      </c>
      <c r="AO26" s="10"/>
      <c r="AP26" s="10"/>
      <c r="AQ26" s="10"/>
      <c r="AR26" s="10"/>
    </row>
    <row r="27" spans="1:44" ht="9" customHeight="1">
      <c r="A27" s="107"/>
      <c r="B27" s="107"/>
      <c r="C27" s="107"/>
      <c r="D27" s="107"/>
      <c r="E27" s="107"/>
      <c r="F27" s="107"/>
      <c r="G27" s="107"/>
      <c r="H27" s="113">
        <v>-3</v>
      </c>
      <c r="I27" s="8" t="str">
        <f>$M$24</f>
        <v>ooo</v>
      </c>
      <c r="J27" s="8"/>
      <c r="K27" s="8"/>
      <c r="L27" s="8"/>
      <c r="M27" s="8"/>
      <c r="N27" s="7"/>
      <c r="P27" s="120" t="s">
        <v>363</v>
      </c>
      <c r="Q27" s="8" t="str">
        <f>$M$25</f>
        <v>ooo</v>
      </c>
      <c r="W27" s="48">
        <f>X27*0.2</f>
        <v>4</v>
      </c>
      <c r="X27" s="55">
        <f>X26+5</f>
        <v>20</v>
      </c>
      <c r="Y27" s="50">
        <f>100-TRUNC((100-X27)*0.1)</f>
        <v>92</v>
      </c>
      <c r="Z27" s="24"/>
      <c r="AA27" s="48">
        <f t="shared" si="18"/>
        <v>10</v>
      </c>
      <c r="AB27" s="55">
        <f>AB26+5</f>
        <v>50</v>
      </c>
      <c r="AC27" s="50">
        <f t="shared" si="19"/>
        <v>95</v>
      </c>
      <c r="AD27" s="24"/>
      <c r="AE27" s="48">
        <f t="shared" si="20"/>
        <v>16</v>
      </c>
      <c r="AF27" s="55">
        <f>AF26+5</f>
        <v>80</v>
      </c>
      <c r="AG27" s="50">
        <f t="shared" si="21"/>
        <v>98</v>
      </c>
      <c r="AH27" s="52"/>
      <c r="AI27" s="48">
        <f t="shared" si="22"/>
        <v>22</v>
      </c>
      <c r="AJ27" s="55">
        <f>AJ26+5</f>
        <v>110</v>
      </c>
      <c r="AK27" s="50" t="s">
        <v>715</v>
      </c>
      <c r="AL27" s="52"/>
      <c r="AM27" s="48">
        <f t="shared" si="23"/>
        <v>28</v>
      </c>
      <c r="AN27" s="55">
        <f>AN26+5</f>
        <v>140</v>
      </c>
      <c r="AO27" s="10"/>
      <c r="AP27" s="10"/>
      <c r="AQ27" s="10"/>
      <c r="AR27" s="10"/>
    </row>
    <row r="28" spans="1:44" ht="9" customHeight="1">
      <c r="A28" s="107"/>
      <c r="B28" s="107"/>
      <c r="C28" s="107"/>
      <c r="D28" s="107"/>
      <c r="E28" s="107"/>
      <c r="F28" s="107"/>
      <c r="G28" s="107"/>
      <c r="H28" s="113">
        <v>-4</v>
      </c>
      <c r="I28" s="8" t="str">
        <f>$Q$24</f>
        <v>oooo</v>
      </c>
      <c r="J28" s="8"/>
      <c r="K28" s="8"/>
      <c r="L28" s="8"/>
      <c r="M28" s="8"/>
      <c r="N28" s="7"/>
      <c r="P28" s="120" t="s">
        <v>364</v>
      </c>
      <c r="Q28" s="8" t="str">
        <f>$Q$25</f>
        <v>oooo</v>
      </c>
      <c r="W28" s="47">
        <f>X28*0.2</f>
        <v>5</v>
      </c>
      <c r="X28" s="54">
        <f>X27+5</f>
        <v>25</v>
      </c>
      <c r="Y28" s="51">
        <f>100-TRUNC((100-X28)*0.1)</f>
        <v>93</v>
      </c>
      <c r="Z28" s="24"/>
      <c r="AA28" s="47">
        <f t="shared" si="18"/>
        <v>11</v>
      </c>
      <c r="AB28" s="54">
        <f>AB27+5</f>
        <v>55</v>
      </c>
      <c r="AC28" s="51">
        <f t="shared" si="19"/>
        <v>96</v>
      </c>
      <c r="AD28" s="24"/>
      <c r="AE28" s="47">
        <f t="shared" si="20"/>
        <v>17</v>
      </c>
      <c r="AF28" s="54">
        <f>AF27+5</f>
        <v>85</v>
      </c>
      <c r="AG28" s="51">
        <f t="shared" si="21"/>
        <v>99</v>
      </c>
      <c r="AH28" s="52"/>
      <c r="AI28" s="47">
        <f t="shared" si="22"/>
        <v>23</v>
      </c>
      <c r="AJ28" s="54">
        <f>AJ27+5</f>
        <v>115</v>
      </c>
      <c r="AK28" s="51" t="s">
        <v>715</v>
      </c>
      <c r="AL28" s="52"/>
      <c r="AM28" s="47">
        <f t="shared" si="23"/>
        <v>29</v>
      </c>
      <c r="AN28" s="54">
        <f>AN27+5</f>
        <v>145</v>
      </c>
      <c r="AO28" s="10"/>
      <c r="AP28" s="10"/>
      <c r="AQ28" s="10"/>
      <c r="AR28" s="10"/>
    </row>
    <row r="29" spans="7:44" ht="9" customHeight="1">
      <c r="G29" s="109" t="s">
        <v>556</v>
      </c>
      <c r="H29" s="22"/>
      <c r="T29" s="35" t="s">
        <v>113</v>
      </c>
      <c r="V29" s="10"/>
      <c r="W29" s="25"/>
      <c r="X29" s="26"/>
      <c r="Y29" s="26"/>
      <c r="Z29" s="10"/>
      <c r="AA29" s="10"/>
      <c r="AB29" s="10"/>
      <c r="AC29" s="10"/>
      <c r="AD29" s="25"/>
      <c r="AE29" s="26"/>
      <c r="AF29" s="26"/>
      <c r="AG29" s="10"/>
      <c r="AH29" s="10"/>
      <c r="AI29" s="10"/>
      <c r="AJ29" s="10"/>
      <c r="AK29" s="25"/>
      <c r="AL29" s="27"/>
      <c r="AM29" s="26"/>
      <c r="AN29" s="10"/>
      <c r="AO29" s="10"/>
      <c r="AP29" s="10"/>
      <c r="AQ29" s="10"/>
      <c r="AR29" s="10"/>
    </row>
    <row r="30" spans="7:44" ht="9" customHeight="1">
      <c r="G30" s="118" t="s">
        <v>710</v>
      </c>
      <c r="H30" s="29">
        <f>IF(TRUNC(AVERAGE(H12,H15))&lt;8,-1,IF(TRUNC(AVERAGE(H12,H15))&lt;12,0,IF(TRUNC(AVERAGE(H12,H15))&lt;14,1,IF(TRUNC(AVERAGE(H12,H15))&lt;16,2,IF(TRUNC(AVERAGE(H12,H15))&lt;18,3,IF(TRUNC(AVERAGE(H12,H15))&lt;21,4,5))))))</f>
        <v>0</v>
      </c>
      <c r="I30" s="107"/>
      <c r="J30" s="107"/>
      <c r="K30" s="107"/>
      <c r="L30" s="107"/>
      <c r="M30" s="118" t="s">
        <v>29</v>
      </c>
      <c r="N30" s="19" t="s">
        <v>300</v>
      </c>
      <c r="O30" s="10"/>
      <c r="Q30" s="10"/>
      <c r="R30" s="107"/>
      <c r="S30" s="118" t="s">
        <v>414</v>
      </c>
      <c r="T30" s="19" t="s">
        <v>300</v>
      </c>
      <c r="V30" s="10"/>
      <c r="W30" s="107"/>
      <c r="X30" s="107"/>
      <c r="Y30" s="107"/>
      <c r="Z30" s="107"/>
      <c r="AA30" s="107"/>
      <c r="AB30" s="107"/>
      <c r="AC30" s="107"/>
      <c r="AD30" s="109" t="s">
        <v>199</v>
      </c>
      <c r="AE30" s="21">
        <f>R15-AE31</f>
        <v>10</v>
      </c>
      <c r="AF30" s="22" t="s">
        <v>723</v>
      </c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</row>
    <row r="31" spans="7:44" ht="9" customHeight="1">
      <c r="G31" s="118" t="s">
        <v>598</v>
      </c>
      <c r="H31" s="29">
        <f>IF(H12&lt;10,2,TRUNC(H12/3.3))</f>
        <v>3</v>
      </c>
      <c r="I31" s="107"/>
      <c r="J31" s="107"/>
      <c r="K31" s="107"/>
      <c r="L31" s="107"/>
      <c r="M31" s="118" t="s">
        <v>30</v>
      </c>
      <c r="N31" s="19" t="str">
        <f>N30</f>
        <v>…………</v>
      </c>
      <c r="O31" s="10"/>
      <c r="Q31" s="10"/>
      <c r="R31" s="107"/>
      <c r="S31" s="118" t="s">
        <v>114</v>
      </c>
      <c r="T31" s="19" t="s">
        <v>300</v>
      </c>
      <c r="V31" s="10"/>
      <c r="W31" s="107"/>
      <c r="X31" s="107"/>
      <c r="Y31" s="107"/>
      <c r="Z31" s="107"/>
      <c r="AA31" s="107"/>
      <c r="AB31" s="107"/>
      <c r="AC31" s="107"/>
      <c r="AD31" s="109" t="s">
        <v>396</v>
      </c>
      <c r="AE31" s="21"/>
      <c r="AP31" s="10"/>
      <c r="AQ31" s="10"/>
      <c r="AR31" s="10"/>
    </row>
    <row r="32" spans="7:41" ht="9" customHeight="1">
      <c r="G32" s="118" t="s">
        <v>599</v>
      </c>
      <c r="H32" s="131">
        <f>AVERAGE(H12,H15)</f>
        <v>10</v>
      </c>
      <c r="I32" s="107"/>
      <c r="J32" s="107"/>
      <c r="K32" s="107"/>
      <c r="L32" s="107"/>
      <c r="M32" s="118" t="s">
        <v>31</v>
      </c>
      <c r="N32" s="19" t="str">
        <f>N30</f>
        <v>…………</v>
      </c>
      <c r="O32" s="10"/>
      <c r="Q32" s="10"/>
      <c r="R32" s="107"/>
      <c r="S32" s="118" t="s">
        <v>112</v>
      </c>
      <c r="T32" s="19" t="s">
        <v>300</v>
      </c>
      <c r="V32" s="10"/>
      <c r="W32" s="107"/>
      <c r="X32" s="107"/>
      <c r="Y32" s="107"/>
      <c r="Z32" s="107"/>
      <c r="AA32" s="107"/>
      <c r="AB32" s="107"/>
      <c r="AC32" s="107"/>
      <c r="AD32" s="109" t="s">
        <v>200</v>
      </c>
      <c r="AE32" s="22" t="s">
        <v>724</v>
      </c>
      <c r="AF32" s="28"/>
      <c r="AG32" s="10"/>
      <c r="AH32" s="10"/>
      <c r="AI32" s="10"/>
      <c r="AJ32" s="10"/>
      <c r="AK32" s="10"/>
      <c r="AL32" s="10"/>
      <c r="AM32" s="10"/>
      <c r="AN32" s="10"/>
      <c r="AO32" s="10"/>
    </row>
    <row r="33" spans="23:31" ht="9" customHeight="1">
      <c r="W33" s="107"/>
      <c r="X33" s="107"/>
      <c r="Y33" s="107"/>
      <c r="Z33" s="107"/>
      <c r="AA33" s="107"/>
      <c r="AB33" s="107"/>
      <c r="AC33" s="107"/>
      <c r="AD33" s="109" t="s">
        <v>12</v>
      </c>
      <c r="AE33" s="8" t="str">
        <f>REPT($G$38,19)</f>
        <v>ooooooooooooooooooo</v>
      </c>
    </row>
    <row r="34" spans="1:58" ht="9" customHeight="1">
      <c r="A34" s="121"/>
      <c r="B34" s="121"/>
      <c r="C34" s="121"/>
      <c r="D34" s="121" t="s">
        <v>115</v>
      </c>
      <c r="E34" s="121"/>
      <c r="F34" s="121"/>
      <c r="G34" s="121"/>
      <c r="H34" s="121"/>
      <c r="I34" s="121"/>
      <c r="J34" s="121"/>
      <c r="K34" s="121"/>
      <c r="L34" s="121"/>
      <c r="M34" s="121" t="s">
        <v>110</v>
      </c>
      <c r="N34" s="121"/>
      <c r="O34" s="121"/>
      <c r="P34" s="121"/>
      <c r="Q34" s="121"/>
      <c r="R34" s="121"/>
      <c r="S34" s="121"/>
      <c r="T34" s="121"/>
      <c r="U34" s="98"/>
      <c r="V34" s="98"/>
      <c r="W34" s="117" t="s">
        <v>714</v>
      </c>
      <c r="X34" s="107"/>
      <c r="Y34" s="107"/>
      <c r="Z34" s="107"/>
      <c r="AA34" s="107"/>
      <c r="AB34" s="107"/>
      <c r="AC34" s="107"/>
      <c r="AD34" s="107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</row>
    <row r="35" spans="1:58" ht="9" customHeight="1">
      <c r="A35" s="107"/>
      <c r="B35" s="122" t="s">
        <v>751</v>
      </c>
      <c r="C35" s="107"/>
      <c r="D35" s="21" t="s">
        <v>106</v>
      </c>
      <c r="E35" s="10"/>
      <c r="F35" s="10"/>
      <c r="G35" s="10"/>
      <c r="H35" s="10" t="s">
        <v>44</v>
      </c>
      <c r="J35" s="10"/>
      <c r="K35" s="10"/>
      <c r="L35" s="100"/>
      <c r="M35" s="21" t="s">
        <v>106</v>
      </c>
      <c r="S35" s="10"/>
      <c r="T35" s="18" t="s">
        <v>44</v>
      </c>
      <c r="U35" s="10"/>
      <c r="W35" s="22" t="s">
        <v>554</v>
      </c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</row>
    <row r="36" spans="1:58" ht="9" customHeight="1">
      <c r="A36" s="107"/>
      <c r="B36" s="122" t="s">
        <v>752</v>
      </c>
      <c r="C36" s="107"/>
      <c r="D36" s="21" t="s">
        <v>494</v>
      </c>
      <c r="E36" s="10"/>
      <c r="F36" s="10"/>
      <c r="G36" s="7" t="s">
        <v>36</v>
      </c>
      <c r="H36" s="10" t="s">
        <v>159</v>
      </c>
      <c r="J36" s="10"/>
      <c r="K36" s="10"/>
      <c r="L36" s="100"/>
      <c r="M36" s="21" t="s">
        <v>106</v>
      </c>
      <c r="S36" s="62"/>
      <c r="T36" s="101" t="s">
        <v>159</v>
      </c>
      <c r="U36" s="10"/>
      <c r="W36" s="22" t="str">
        <f>W35</f>
        <v>………………………………………………………………………………………………………………………………………</v>
      </c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</row>
    <row r="37" spans="1:58" ht="9" customHeight="1">
      <c r="A37" s="107"/>
      <c r="B37" s="122" t="s">
        <v>753</v>
      </c>
      <c r="C37" s="107"/>
      <c r="D37" s="21" t="s">
        <v>109</v>
      </c>
      <c r="E37" s="10"/>
      <c r="F37" s="10"/>
      <c r="G37" s="7" t="s">
        <v>37</v>
      </c>
      <c r="H37" s="10" t="s">
        <v>160</v>
      </c>
      <c r="J37" s="10"/>
      <c r="K37" s="10"/>
      <c r="L37" s="100"/>
      <c r="M37" s="21" t="s">
        <v>105</v>
      </c>
      <c r="S37" s="62"/>
      <c r="T37" s="101" t="s">
        <v>107</v>
      </c>
      <c r="U37" s="10"/>
      <c r="V37" s="10"/>
      <c r="W37" s="22" t="str">
        <f>W35</f>
        <v>………………………………………………………………………………………………………………………………………</v>
      </c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</row>
    <row r="38" spans="1:58" ht="9" customHeight="1">
      <c r="A38" s="107"/>
      <c r="B38" s="122" t="s">
        <v>253</v>
      </c>
      <c r="C38" s="107"/>
      <c r="D38" s="21" t="s">
        <v>450</v>
      </c>
      <c r="E38" s="10"/>
      <c r="F38" s="10"/>
      <c r="G38" s="7" t="s">
        <v>337</v>
      </c>
      <c r="H38" s="10" t="s">
        <v>111</v>
      </c>
      <c r="J38" s="10"/>
      <c r="K38" s="10"/>
      <c r="L38" s="100"/>
      <c r="M38" s="21" t="s">
        <v>448</v>
      </c>
      <c r="S38" s="10"/>
      <c r="T38" s="18" t="s">
        <v>108</v>
      </c>
      <c r="U38" s="10"/>
      <c r="V38" s="10"/>
      <c r="W38" s="22" t="str">
        <f>W35</f>
        <v>………………………………………………………………………………………………………………………………………</v>
      </c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</row>
    <row r="39" spans="1:42" ht="9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</row>
    <row r="40" spans="1:42" ht="9" customHeight="1">
      <c r="A40" s="113" t="s">
        <v>651</v>
      </c>
      <c r="B40" s="107"/>
      <c r="C40" s="107"/>
      <c r="D40" s="107"/>
      <c r="E40" s="107"/>
      <c r="F40" s="26" t="s">
        <v>746</v>
      </c>
      <c r="G40" s="26" t="s">
        <v>408</v>
      </c>
      <c r="H40" s="102" t="s">
        <v>218</v>
      </c>
      <c r="I40" s="58"/>
      <c r="J40" s="31" t="s">
        <v>649</v>
      </c>
      <c r="K40" s="31"/>
      <c r="L40" s="31"/>
      <c r="M40" s="31"/>
      <c r="N40" s="32" t="s">
        <v>38</v>
      </c>
      <c r="O40" s="30"/>
      <c r="P40" s="30" t="s">
        <v>161</v>
      </c>
      <c r="R40" s="30"/>
      <c r="S40" s="30" t="s">
        <v>416</v>
      </c>
      <c r="T40" s="17"/>
      <c r="U40" s="30" t="s">
        <v>785</v>
      </c>
      <c r="V40" s="10"/>
      <c r="W40" s="113" t="s">
        <v>603</v>
      </c>
      <c r="X40" s="10"/>
      <c r="Y40" s="10"/>
      <c r="Z40" s="10"/>
      <c r="AA40" s="30" t="s">
        <v>201</v>
      </c>
      <c r="AB40" s="30"/>
      <c r="AC40" s="30" t="s">
        <v>202</v>
      </c>
      <c r="AD40" s="10"/>
      <c r="AE40" s="30" t="s">
        <v>206</v>
      </c>
      <c r="AF40" s="30"/>
      <c r="AG40" s="30" t="s">
        <v>785</v>
      </c>
      <c r="AH40" s="10"/>
      <c r="AI40" s="31" t="s">
        <v>720</v>
      </c>
      <c r="AJ40" s="10"/>
      <c r="AK40" s="10"/>
      <c r="AL40" s="10"/>
      <c r="AM40" s="10"/>
      <c r="AN40" s="10"/>
      <c r="AO40" s="10"/>
      <c r="AP40" s="10"/>
    </row>
    <row r="41" spans="1:42" ht="9" customHeight="1">
      <c r="A41" s="10" t="s">
        <v>467</v>
      </c>
      <c r="B41" s="10"/>
      <c r="C41" s="10"/>
      <c r="D41" s="10"/>
      <c r="E41" s="71">
        <f>LOOKUP(F41,$Z$211:$Z$228,$AC$211:$AC$228)</f>
        <v>0</v>
      </c>
      <c r="F41" s="140">
        <v>-6</v>
      </c>
      <c r="G41" s="19" t="s">
        <v>300</v>
      </c>
      <c r="H41" s="141">
        <v>0</v>
      </c>
      <c r="I41" s="9" t="s">
        <v>337</v>
      </c>
      <c r="J41" s="89" t="s">
        <v>790</v>
      </c>
      <c r="K41" s="89"/>
      <c r="L41" s="89"/>
      <c r="M41" s="89"/>
      <c r="N41" s="92">
        <f>TRUNC($R$17/2)+F41</f>
        <v>-1</v>
      </c>
      <c r="O41" s="26"/>
      <c r="P41" s="26">
        <v>6</v>
      </c>
      <c r="Q41" s="132"/>
      <c r="R41" s="26"/>
      <c r="S41" s="142">
        <f>2+$H$30</f>
        <v>2</v>
      </c>
      <c r="T41" s="26"/>
      <c r="U41" s="26" t="s">
        <v>397</v>
      </c>
      <c r="V41" s="10"/>
      <c r="W41" s="9" t="s">
        <v>337</v>
      </c>
      <c r="X41" s="10" t="s">
        <v>786</v>
      </c>
      <c r="Y41" s="10"/>
      <c r="Z41" s="10"/>
      <c r="AA41" s="17">
        <v>1</v>
      </c>
      <c r="AB41" s="17"/>
      <c r="AC41" s="17">
        <v>0</v>
      </c>
      <c r="AD41" s="10"/>
      <c r="AE41" s="17">
        <v>0</v>
      </c>
      <c r="AF41" s="17"/>
      <c r="AG41" s="17" t="s">
        <v>397</v>
      </c>
      <c r="AH41" s="10"/>
      <c r="AI41" s="22" t="s">
        <v>787</v>
      </c>
      <c r="AJ41" s="10"/>
      <c r="AK41" s="10"/>
      <c r="AL41" s="10"/>
      <c r="AM41" s="10"/>
      <c r="AN41" s="10"/>
      <c r="AO41" s="10"/>
      <c r="AP41" s="10"/>
    </row>
    <row r="42" spans="1:42" ht="9" customHeight="1">
      <c r="A42" s="10"/>
      <c r="B42" s="10"/>
      <c r="C42" s="10"/>
      <c r="D42" s="10"/>
      <c r="E42" s="10"/>
      <c r="F42" s="140"/>
      <c r="G42" s="19"/>
      <c r="H42" s="141"/>
      <c r="I42" s="9" t="s">
        <v>337</v>
      </c>
      <c r="J42" s="89" t="s">
        <v>317</v>
      </c>
      <c r="K42" s="89"/>
      <c r="L42" s="89"/>
      <c r="M42" s="89"/>
      <c r="N42" s="92">
        <f>TRUNC($R$17/2)+F41</f>
        <v>-1</v>
      </c>
      <c r="O42" s="26"/>
      <c r="P42" s="26">
        <v>8</v>
      </c>
      <c r="Q42" s="132"/>
      <c r="R42" s="26"/>
      <c r="S42" s="142">
        <f>2+$H$30</f>
        <v>2</v>
      </c>
      <c r="T42" s="26"/>
      <c r="U42" s="26" t="s">
        <v>79</v>
      </c>
      <c r="V42" s="10"/>
      <c r="W42" s="9" t="s">
        <v>337</v>
      </c>
      <c r="X42" s="10" t="s">
        <v>693</v>
      </c>
      <c r="Y42" s="10"/>
      <c r="Z42" s="10"/>
      <c r="AA42" s="17">
        <v>2</v>
      </c>
      <c r="AB42" s="17"/>
      <c r="AC42" s="17">
        <v>0</v>
      </c>
      <c r="AD42" s="10"/>
      <c r="AE42" s="17">
        <v>0</v>
      </c>
      <c r="AF42" s="17"/>
      <c r="AG42" s="17" t="s">
        <v>77</v>
      </c>
      <c r="AH42" s="10"/>
      <c r="AI42" s="22" t="str">
        <f>AI41</f>
        <v>…………………………………………….</v>
      </c>
      <c r="AJ42" s="10"/>
      <c r="AK42" s="10"/>
      <c r="AL42" s="10"/>
      <c r="AM42" s="10"/>
      <c r="AN42" s="10"/>
      <c r="AO42" s="10"/>
      <c r="AP42" s="10"/>
    </row>
    <row r="43" spans="1:42" ht="9" customHeight="1">
      <c r="A43" s="10" t="s">
        <v>373</v>
      </c>
      <c r="B43" s="10"/>
      <c r="C43" s="10"/>
      <c r="D43" s="10"/>
      <c r="E43" s="71">
        <f>LOOKUP(F43,$Z$211:$Z$228,$AC$211:$AC$228)</f>
        <v>0</v>
      </c>
      <c r="F43" s="140">
        <v>-6</v>
      </c>
      <c r="G43" s="19" t="str">
        <f>$G$41</f>
        <v>…………</v>
      </c>
      <c r="H43" s="141">
        <v>0</v>
      </c>
      <c r="I43" s="9" t="s">
        <v>337</v>
      </c>
      <c r="J43" s="89" t="s">
        <v>317</v>
      </c>
      <c r="K43" s="89"/>
      <c r="L43" s="89"/>
      <c r="M43" s="89"/>
      <c r="N43" s="92">
        <f>TRUNC($R$17/2)+F43</f>
        <v>-1</v>
      </c>
      <c r="O43" s="26"/>
      <c r="P43" s="26">
        <v>8</v>
      </c>
      <c r="Q43" s="132"/>
      <c r="R43" s="26"/>
      <c r="S43" s="142">
        <f>3+$H$30</f>
        <v>3</v>
      </c>
      <c r="T43" s="26"/>
      <c r="U43" s="26" t="s">
        <v>79</v>
      </c>
      <c r="V43" s="10"/>
      <c r="W43" s="9" t="s">
        <v>337</v>
      </c>
      <c r="X43" s="10" t="s">
        <v>694</v>
      </c>
      <c r="Y43" s="10"/>
      <c r="Z43" s="10"/>
      <c r="AA43" s="17">
        <v>3</v>
      </c>
      <c r="AB43" s="17"/>
      <c r="AC43" s="17">
        <v>2</v>
      </c>
      <c r="AD43" s="10"/>
      <c r="AE43" s="17">
        <v>-1</v>
      </c>
      <c r="AF43" s="17"/>
      <c r="AG43" s="17" t="s">
        <v>79</v>
      </c>
      <c r="AH43" s="10"/>
      <c r="AI43" s="22" t="str">
        <f>AI42</f>
        <v>…………………………………………….</v>
      </c>
      <c r="AJ43" s="10"/>
      <c r="AK43" s="10"/>
      <c r="AL43" s="10"/>
      <c r="AM43" s="10"/>
      <c r="AN43" s="10"/>
      <c r="AO43" s="10"/>
      <c r="AP43" s="10"/>
    </row>
    <row r="44" spans="1:42" ht="9" customHeight="1">
      <c r="A44" s="10"/>
      <c r="B44" s="10"/>
      <c r="C44" s="10"/>
      <c r="D44" s="10"/>
      <c r="E44" s="10"/>
      <c r="F44" s="140"/>
      <c r="G44" s="19"/>
      <c r="H44" s="141"/>
      <c r="I44" s="9" t="s">
        <v>337</v>
      </c>
      <c r="J44" s="89" t="s">
        <v>318</v>
      </c>
      <c r="K44" s="89"/>
      <c r="L44" s="89"/>
      <c r="M44" s="89"/>
      <c r="N44" s="92">
        <f>TRUNC($R$17/2)+F43</f>
        <v>-1</v>
      </c>
      <c r="O44" s="26"/>
      <c r="P44" s="26">
        <v>8</v>
      </c>
      <c r="Q44" s="132"/>
      <c r="R44" s="26"/>
      <c r="S44" s="142">
        <f>4+$H$30</f>
        <v>4</v>
      </c>
      <c r="T44" s="26"/>
      <c r="U44" s="26" t="s">
        <v>100</v>
      </c>
      <c r="V44" s="10"/>
      <c r="W44" s="9" t="s">
        <v>337</v>
      </c>
      <c r="X44" s="10" t="s">
        <v>695</v>
      </c>
      <c r="Y44" s="10"/>
      <c r="Z44" s="10"/>
      <c r="AA44" s="17">
        <v>4</v>
      </c>
      <c r="AB44" s="17"/>
      <c r="AC44" s="17">
        <v>4</v>
      </c>
      <c r="AD44" s="10"/>
      <c r="AE44" s="17">
        <v>-2</v>
      </c>
      <c r="AF44" s="17"/>
      <c r="AG44" s="17" t="s">
        <v>103</v>
      </c>
      <c r="AH44" s="10"/>
      <c r="AI44" s="22" t="str">
        <f>AI43</f>
        <v>…………………………………………….</v>
      </c>
      <c r="AJ44" s="10"/>
      <c r="AK44" s="10"/>
      <c r="AL44" s="10"/>
      <c r="AM44" s="10"/>
      <c r="AN44" s="10"/>
      <c r="AO44" s="10"/>
      <c r="AP44" s="10"/>
    </row>
    <row r="45" spans="1:42" ht="9" customHeight="1">
      <c r="A45" s="10" t="s">
        <v>210</v>
      </c>
      <c r="B45" s="10"/>
      <c r="C45" s="10"/>
      <c r="D45" s="10"/>
      <c r="E45" s="71">
        <f>LOOKUP(F45,$Z$211:$Z$228,$AC$211:$AC$228)</f>
        <v>0</v>
      </c>
      <c r="F45" s="140">
        <v>-6</v>
      </c>
      <c r="G45" s="19" t="str">
        <f>$G$41</f>
        <v>…………</v>
      </c>
      <c r="H45" s="141">
        <v>0</v>
      </c>
      <c r="I45" s="9" t="s">
        <v>337</v>
      </c>
      <c r="J45" s="89" t="s">
        <v>210</v>
      </c>
      <c r="K45" s="89"/>
      <c r="L45" s="89"/>
      <c r="M45" s="89"/>
      <c r="N45" s="92">
        <f>TRUNC($R$17/2)+F45</f>
        <v>-1</v>
      </c>
      <c r="O45" s="26"/>
      <c r="P45" s="26">
        <v>8</v>
      </c>
      <c r="Q45" s="132"/>
      <c r="R45" s="26"/>
      <c r="S45" s="142">
        <f>1+$H$30</f>
        <v>1</v>
      </c>
      <c r="T45" s="26"/>
      <c r="U45" s="26" t="s">
        <v>510</v>
      </c>
      <c r="V45" s="10"/>
      <c r="W45" s="9" t="s">
        <v>337</v>
      </c>
      <c r="X45" s="10" t="s">
        <v>696</v>
      </c>
      <c r="Y45" s="10"/>
      <c r="Z45" s="10"/>
      <c r="AA45" s="17">
        <v>5</v>
      </c>
      <c r="AB45" s="17"/>
      <c r="AC45" s="17">
        <v>6</v>
      </c>
      <c r="AD45" s="10"/>
      <c r="AE45" s="17">
        <v>-4</v>
      </c>
      <c r="AF45" s="17"/>
      <c r="AG45" s="17" t="s">
        <v>314</v>
      </c>
      <c r="AH45" s="10"/>
      <c r="AI45" s="22" t="str">
        <f>AI44</f>
        <v>…………………………………………….</v>
      </c>
      <c r="AJ45" s="10"/>
      <c r="AK45" s="10"/>
      <c r="AL45" s="10"/>
      <c r="AM45" s="10"/>
      <c r="AN45" s="10"/>
      <c r="AO45" s="10"/>
      <c r="AP45" s="10"/>
    </row>
    <row r="46" spans="1:42" ht="9" customHeight="1">
      <c r="A46" s="10" t="s">
        <v>211</v>
      </c>
      <c r="B46" s="10"/>
      <c r="C46" s="10"/>
      <c r="D46" s="10"/>
      <c r="E46" s="71">
        <f>LOOKUP(F46,$Z$211:$Z$228,$AC$211:$AC$228)</f>
        <v>0</v>
      </c>
      <c r="F46" s="140">
        <v>-6</v>
      </c>
      <c r="G46" s="19" t="str">
        <f>$G$41</f>
        <v>…………</v>
      </c>
      <c r="H46" s="141">
        <v>0</v>
      </c>
      <c r="I46" s="9"/>
      <c r="J46" s="89" t="s">
        <v>319</v>
      </c>
      <c r="K46" s="89"/>
      <c r="L46" s="89"/>
      <c r="M46" s="89"/>
      <c r="N46" s="92"/>
      <c r="O46" s="26"/>
      <c r="P46" s="26"/>
      <c r="Q46" s="132"/>
      <c r="R46" s="26"/>
      <c r="S46" s="142"/>
      <c r="T46" s="26"/>
      <c r="U46" s="26" t="s">
        <v>715</v>
      </c>
      <c r="V46" s="10"/>
      <c r="W46" s="9" t="s">
        <v>337</v>
      </c>
      <c r="X46" s="10" t="s">
        <v>697</v>
      </c>
      <c r="Y46" s="10"/>
      <c r="Z46" s="10"/>
      <c r="AA46" s="17">
        <v>6</v>
      </c>
      <c r="AB46" s="17"/>
      <c r="AC46" s="17">
        <v>8</v>
      </c>
      <c r="AD46" s="10"/>
      <c r="AE46" s="17">
        <v>-6</v>
      </c>
      <c r="AF46" s="17"/>
      <c r="AG46" s="17" t="s">
        <v>187</v>
      </c>
      <c r="AH46" s="10"/>
      <c r="AI46" s="22" t="str">
        <f>AI45</f>
        <v>…………………………………………….</v>
      </c>
      <c r="AJ46" s="10"/>
      <c r="AK46" s="10"/>
      <c r="AL46" s="10"/>
      <c r="AM46" s="10"/>
      <c r="AN46" s="10"/>
      <c r="AO46" s="10"/>
      <c r="AP46" s="10"/>
    </row>
    <row r="47" spans="1:40" ht="9" customHeight="1">
      <c r="A47" s="10" t="s">
        <v>212</v>
      </c>
      <c r="B47" s="10"/>
      <c r="C47" s="10"/>
      <c r="D47" s="10"/>
      <c r="E47" s="71">
        <f>LOOKUP(F47,$Z$211:$Z$228,$AC$211:$AC$228)</f>
        <v>0</v>
      </c>
      <c r="F47" s="140">
        <v>-6</v>
      </c>
      <c r="G47" s="19" t="str">
        <f>$G$41</f>
        <v>…………</v>
      </c>
      <c r="H47" s="141">
        <v>0</v>
      </c>
      <c r="I47" s="9" t="s">
        <v>337</v>
      </c>
      <c r="J47" s="89" t="s">
        <v>320</v>
      </c>
      <c r="K47" s="89"/>
      <c r="L47" s="89"/>
      <c r="M47" s="89"/>
      <c r="N47" s="92">
        <f>TRUNC($R$17/2)+F47</f>
        <v>-1</v>
      </c>
      <c r="O47" s="26"/>
      <c r="P47" s="26">
        <v>10</v>
      </c>
      <c r="Q47" s="132"/>
      <c r="R47" s="26"/>
      <c r="S47" s="142">
        <f>3+$H$30</f>
        <v>3</v>
      </c>
      <c r="T47" s="26"/>
      <c r="U47" s="26" t="s">
        <v>312</v>
      </c>
      <c r="V47" s="10"/>
      <c r="W47" s="10"/>
      <c r="X47" s="10"/>
      <c r="Y47" s="10"/>
      <c r="Z47" s="10"/>
      <c r="AA47" s="10"/>
      <c r="AB47" s="10"/>
      <c r="AC47" s="10"/>
      <c r="AD47" s="10"/>
      <c r="AE47" s="17"/>
      <c r="AF47" s="10"/>
      <c r="AG47" s="10"/>
      <c r="AH47" s="10"/>
      <c r="AI47" s="10"/>
      <c r="AJ47" s="10"/>
      <c r="AK47" s="10"/>
      <c r="AL47" s="10"/>
      <c r="AM47" s="10"/>
      <c r="AN47" s="10"/>
    </row>
    <row r="48" spans="1:43" ht="9" customHeight="1">
      <c r="A48" s="10"/>
      <c r="B48" s="10"/>
      <c r="C48" s="10"/>
      <c r="D48" s="10"/>
      <c r="E48" s="10"/>
      <c r="F48" s="140"/>
      <c r="G48" s="19"/>
      <c r="H48" s="141"/>
      <c r="I48" s="9" t="s">
        <v>337</v>
      </c>
      <c r="J48" s="89" t="s">
        <v>321</v>
      </c>
      <c r="K48" s="89"/>
      <c r="L48" s="89"/>
      <c r="M48" s="89"/>
      <c r="N48" s="92">
        <f>TRUNC($R$17/2)+F47</f>
        <v>-1</v>
      </c>
      <c r="O48" s="26"/>
      <c r="P48" s="26">
        <v>10</v>
      </c>
      <c r="Q48" s="132"/>
      <c r="R48" s="26"/>
      <c r="S48" s="142">
        <f>4+$H$30</f>
        <v>4</v>
      </c>
      <c r="T48" s="26"/>
      <c r="U48" s="26" t="s">
        <v>100</v>
      </c>
      <c r="V48" s="10"/>
      <c r="W48" s="113" t="s">
        <v>734</v>
      </c>
      <c r="X48" s="10"/>
      <c r="Y48" s="10"/>
      <c r="Z48" s="10"/>
      <c r="AA48" s="10"/>
      <c r="AC48" s="26" t="s">
        <v>746</v>
      </c>
      <c r="AD48" s="26" t="s">
        <v>408</v>
      </c>
      <c r="AE48" s="26" t="s">
        <v>218</v>
      </c>
      <c r="AF48" s="57"/>
      <c r="AG48" s="113" t="s">
        <v>173</v>
      </c>
      <c r="AH48" s="10"/>
      <c r="AI48" s="10"/>
      <c r="AJ48" s="10"/>
      <c r="AK48" s="26" t="s">
        <v>746</v>
      </c>
      <c r="AL48" s="26" t="s">
        <v>408</v>
      </c>
      <c r="AM48" s="26" t="s">
        <v>218</v>
      </c>
      <c r="AN48" s="56"/>
      <c r="AO48" s="134" t="s">
        <v>791</v>
      </c>
      <c r="AP48" s="10"/>
      <c r="AQ48" s="10"/>
    </row>
    <row r="49" spans="1:43" ht="9" customHeight="1">
      <c r="A49" s="10" t="s">
        <v>213</v>
      </c>
      <c r="B49" s="10"/>
      <c r="C49" s="10"/>
      <c r="D49" s="10"/>
      <c r="E49" s="71">
        <f>LOOKUP(F49,$Z$211:$Z$228,$AC$211:$AC$228)</f>
        <v>0</v>
      </c>
      <c r="F49" s="140">
        <v>-6</v>
      </c>
      <c r="G49" s="19" t="str">
        <f>$G$41</f>
        <v>…………</v>
      </c>
      <c r="H49" s="141">
        <v>0</v>
      </c>
      <c r="I49" s="9"/>
      <c r="J49" s="89" t="s">
        <v>319</v>
      </c>
      <c r="K49" s="89"/>
      <c r="L49" s="89"/>
      <c r="M49" s="89"/>
      <c r="N49" s="92">
        <f>TRUNC($R$17/2)+F49</f>
        <v>-1</v>
      </c>
      <c r="O49" s="26"/>
      <c r="P49" s="26">
        <v>8</v>
      </c>
      <c r="Q49" s="132"/>
      <c r="R49" s="92" t="s">
        <v>413</v>
      </c>
      <c r="S49" s="142">
        <f>$H$30</f>
        <v>0</v>
      </c>
      <c r="T49" s="83" t="s">
        <v>415</v>
      </c>
      <c r="U49" s="26" t="s">
        <v>715</v>
      </c>
      <c r="V49" s="10"/>
      <c r="W49" s="68" t="s">
        <v>735</v>
      </c>
      <c r="X49" s="68"/>
      <c r="Y49" s="68"/>
      <c r="Z49" s="68"/>
      <c r="AA49" s="68"/>
      <c r="AC49" s="143">
        <v>-4</v>
      </c>
      <c r="AD49" s="70" t="s">
        <v>300</v>
      </c>
      <c r="AE49" s="143">
        <v>0</v>
      </c>
      <c r="AF49" s="71">
        <f aca="true" t="shared" si="24" ref="AF49:AF59">LOOKUP(AC49,$Z$211:$Z$228,$AD$211:$AD$228)</f>
        <v>0</v>
      </c>
      <c r="AG49" s="68" t="s">
        <v>174</v>
      </c>
      <c r="AH49" s="68"/>
      <c r="AI49" s="68"/>
      <c r="AJ49" s="68"/>
      <c r="AK49" s="143">
        <v>-11</v>
      </c>
      <c r="AL49" s="70" t="str">
        <f aca="true" t="shared" si="25" ref="AL49:AL60">$AD$49</f>
        <v>…………</v>
      </c>
      <c r="AM49" s="143">
        <v>0</v>
      </c>
      <c r="AN49" s="56">
        <f aca="true" t="shared" si="26" ref="AN49:AN58">IF(AK49=-11,0,LOOKUP(AK49,$Z$211:$Z$228,$AA$211:$AA$228))</f>
        <v>0</v>
      </c>
      <c r="AO49" s="25" t="s">
        <v>746</v>
      </c>
      <c r="AP49" s="25" t="s">
        <v>792</v>
      </c>
      <c r="AQ49" s="25" t="s">
        <v>793</v>
      </c>
    </row>
    <row r="50" spans="1:43" ht="9" customHeight="1">
      <c r="A50" s="10" t="s">
        <v>214</v>
      </c>
      <c r="B50" s="10"/>
      <c r="C50" s="10"/>
      <c r="D50" s="10"/>
      <c r="E50" s="71">
        <f>LOOKUP(F50,$Z$211:$Z$228,$AC$211:$AC$228)</f>
        <v>0</v>
      </c>
      <c r="F50" s="140">
        <v>-6</v>
      </c>
      <c r="G50" s="19" t="str">
        <f>$G$41</f>
        <v>…………</v>
      </c>
      <c r="H50" s="141">
        <v>0</v>
      </c>
      <c r="I50" s="9" t="s">
        <v>337</v>
      </c>
      <c r="J50" s="89" t="s">
        <v>583</v>
      </c>
      <c r="K50" s="89"/>
      <c r="L50" s="89"/>
      <c r="M50" s="89"/>
      <c r="N50" s="92">
        <f>TRUNC($R$17/2)+F50</f>
        <v>-1</v>
      </c>
      <c r="O50" s="26"/>
      <c r="P50" s="26">
        <v>5</v>
      </c>
      <c r="Q50" s="132"/>
      <c r="R50" s="26"/>
      <c r="S50" s="142">
        <f>1+$H$30</f>
        <v>1</v>
      </c>
      <c r="T50" s="26"/>
      <c r="U50" s="26" t="s">
        <v>276</v>
      </c>
      <c r="V50" s="10"/>
      <c r="W50" s="68" t="s">
        <v>736</v>
      </c>
      <c r="X50" s="68"/>
      <c r="Y50" s="68"/>
      <c r="Z50" s="68"/>
      <c r="AA50" s="68"/>
      <c r="AC50" s="143">
        <v>-4</v>
      </c>
      <c r="AD50" s="70" t="str">
        <f aca="true" t="shared" si="27" ref="AD50:AD60">$AD$49</f>
        <v>…………</v>
      </c>
      <c r="AE50" s="143">
        <v>0</v>
      </c>
      <c r="AF50" s="71">
        <f t="shared" si="24"/>
        <v>0</v>
      </c>
      <c r="AG50" s="68" t="s">
        <v>175</v>
      </c>
      <c r="AH50" s="68"/>
      <c r="AI50" s="68"/>
      <c r="AJ50" s="68"/>
      <c r="AK50" s="143">
        <v>-11</v>
      </c>
      <c r="AL50" s="70" t="str">
        <f t="shared" si="25"/>
        <v>…………</v>
      </c>
      <c r="AM50" s="143">
        <v>0</v>
      </c>
      <c r="AN50" s="56">
        <f t="shared" si="26"/>
        <v>0</v>
      </c>
      <c r="AO50" s="135" t="s">
        <v>794</v>
      </c>
      <c r="AP50" s="136">
        <f>COUNTIF($H$41:$H$77,11)+COUNTIF($AE$49:$AE$77,11)+COUNTIF($AM$49:$AM$74,11)</f>
        <v>0</v>
      </c>
      <c r="AQ50" s="26">
        <v>1</v>
      </c>
    </row>
    <row r="51" spans="1:43" ht="9" customHeight="1">
      <c r="A51" s="10"/>
      <c r="B51" s="10"/>
      <c r="C51" s="10"/>
      <c r="D51" s="10"/>
      <c r="E51" s="10"/>
      <c r="F51" s="140"/>
      <c r="G51" s="19"/>
      <c r="H51" s="141"/>
      <c r="I51" s="9" t="s">
        <v>337</v>
      </c>
      <c r="J51" s="89" t="s">
        <v>322</v>
      </c>
      <c r="K51" s="89"/>
      <c r="L51" s="89"/>
      <c r="M51" s="89"/>
      <c r="N51" s="92">
        <f>TRUNC($R$17/2)+F50</f>
        <v>-1</v>
      </c>
      <c r="O51" s="26"/>
      <c r="P51" s="26">
        <v>5</v>
      </c>
      <c r="Q51" s="132"/>
      <c r="R51" s="26"/>
      <c r="S51" s="142">
        <f>2+$H$30</f>
        <v>2</v>
      </c>
      <c r="T51" s="26"/>
      <c r="U51" s="26" t="s">
        <v>510</v>
      </c>
      <c r="V51" s="10"/>
      <c r="W51" s="68" t="s">
        <v>737</v>
      </c>
      <c r="X51" s="68"/>
      <c r="Y51" s="68"/>
      <c r="Z51" s="68"/>
      <c r="AA51" s="68"/>
      <c r="AC51" s="143">
        <v>-4</v>
      </c>
      <c r="AD51" s="70" t="str">
        <f t="shared" si="27"/>
        <v>…………</v>
      </c>
      <c r="AE51" s="143">
        <v>0</v>
      </c>
      <c r="AF51" s="71">
        <f t="shared" si="24"/>
        <v>0</v>
      </c>
      <c r="AG51" s="68" t="s">
        <v>176</v>
      </c>
      <c r="AH51" s="68"/>
      <c r="AI51" s="68"/>
      <c r="AJ51" s="68"/>
      <c r="AK51" s="143">
        <v>-11</v>
      </c>
      <c r="AL51" s="70" t="str">
        <f t="shared" si="25"/>
        <v>…………</v>
      </c>
      <c r="AM51" s="143">
        <v>0</v>
      </c>
      <c r="AN51" s="56">
        <f t="shared" si="26"/>
        <v>0</v>
      </c>
      <c r="AO51" s="135" t="s">
        <v>795</v>
      </c>
      <c r="AP51" s="136">
        <f>COUNTIF($H$41:$H$77,10)+COUNTIF($AE$49:$AE$77,10)+COUNTIF($AM$49:$AM$74,10)</f>
        <v>0</v>
      </c>
      <c r="AQ51" s="26">
        <v>1</v>
      </c>
    </row>
    <row r="52" spans="1:43" ht="9" customHeight="1">
      <c r="A52" s="10" t="s">
        <v>215</v>
      </c>
      <c r="B52" s="10"/>
      <c r="C52" s="10"/>
      <c r="D52" s="10"/>
      <c r="E52" s="71">
        <f>LOOKUP(F52,$Z$211:$Z$228,$AC$211:$AC$228)</f>
        <v>0</v>
      </c>
      <c r="F52" s="140">
        <v>-6</v>
      </c>
      <c r="G52" s="19" t="str">
        <f>$G$41</f>
        <v>…………</v>
      </c>
      <c r="H52" s="141">
        <v>0</v>
      </c>
      <c r="I52" s="9" t="s">
        <v>337</v>
      </c>
      <c r="J52" s="89" t="s">
        <v>323</v>
      </c>
      <c r="K52" s="89"/>
      <c r="L52" s="89"/>
      <c r="M52" s="89"/>
      <c r="N52" s="92">
        <f>TRUNC($R$17/2)+F52</f>
        <v>-1</v>
      </c>
      <c r="O52" s="26"/>
      <c r="P52" s="26">
        <v>8</v>
      </c>
      <c r="Q52" s="132"/>
      <c r="R52" s="92" t="s">
        <v>413</v>
      </c>
      <c r="S52" s="142">
        <f>1+$H$30</f>
        <v>1</v>
      </c>
      <c r="T52" s="83" t="s">
        <v>415</v>
      </c>
      <c r="U52" s="133" t="s">
        <v>715</v>
      </c>
      <c r="V52" s="10"/>
      <c r="W52" s="68" t="s">
        <v>738</v>
      </c>
      <c r="X52" s="68"/>
      <c r="Y52" s="68"/>
      <c r="Z52" s="68"/>
      <c r="AA52" s="68"/>
      <c r="AC52" s="143">
        <v>-4</v>
      </c>
      <c r="AD52" s="70" t="str">
        <f t="shared" si="27"/>
        <v>…………</v>
      </c>
      <c r="AE52" s="143">
        <v>0</v>
      </c>
      <c r="AF52" s="71">
        <f t="shared" si="24"/>
        <v>0</v>
      </c>
      <c r="AG52" s="68" t="s">
        <v>177</v>
      </c>
      <c r="AH52" s="68"/>
      <c r="AI52" s="68"/>
      <c r="AJ52" s="68"/>
      <c r="AK52" s="143">
        <v>-11</v>
      </c>
      <c r="AL52" s="70" t="str">
        <f t="shared" si="25"/>
        <v>…………</v>
      </c>
      <c r="AM52" s="143">
        <v>0</v>
      </c>
      <c r="AN52" s="56">
        <f t="shared" si="26"/>
        <v>0</v>
      </c>
      <c r="AO52" s="135" t="s">
        <v>796</v>
      </c>
      <c r="AP52" s="136">
        <f>COUNTIF($H$41:$H$77,9)+COUNTIF($AE$49:$AE$77,9)+COUNTIF($AM$49:$AM$74,9)</f>
        <v>0</v>
      </c>
      <c r="AQ52" s="26">
        <v>2</v>
      </c>
    </row>
    <row r="53" spans="1:43" ht="9" customHeight="1">
      <c r="A53" s="10"/>
      <c r="B53" s="10"/>
      <c r="C53" s="10"/>
      <c r="D53" s="10"/>
      <c r="E53" s="10"/>
      <c r="F53" s="140"/>
      <c r="G53" s="19"/>
      <c r="H53" s="141"/>
      <c r="I53" s="9" t="s">
        <v>337</v>
      </c>
      <c r="J53" s="89" t="s">
        <v>325</v>
      </c>
      <c r="K53" s="89"/>
      <c r="L53" s="89"/>
      <c r="M53" s="89"/>
      <c r="N53" s="92">
        <f>TRUNC($R$17/2)+F52</f>
        <v>-1</v>
      </c>
      <c r="O53" s="26"/>
      <c r="P53" s="26">
        <v>8</v>
      </c>
      <c r="Q53" s="132"/>
      <c r="R53" s="26"/>
      <c r="S53" s="142">
        <f>2+$H$30</f>
        <v>2</v>
      </c>
      <c r="T53" s="26"/>
      <c r="U53" s="26" t="s">
        <v>247</v>
      </c>
      <c r="V53" s="10"/>
      <c r="W53" s="68" t="s">
        <v>739</v>
      </c>
      <c r="X53" s="68"/>
      <c r="Y53" s="68"/>
      <c r="Z53" s="68"/>
      <c r="AA53" s="68"/>
      <c r="AC53" s="143">
        <v>-4</v>
      </c>
      <c r="AD53" s="70" t="str">
        <f t="shared" si="27"/>
        <v>…………</v>
      </c>
      <c r="AE53" s="143">
        <v>0</v>
      </c>
      <c r="AF53" s="71">
        <f t="shared" si="24"/>
        <v>0</v>
      </c>
      <c r="AG53" s="68" t="s">
        <v>178</v>
      </c>
      <c r="AH53" s="68"/>
      <c r="AI53" s="68"/>
      <c r="AJ53" s="68"/>
      <c r="AK53" s="143">
        <v>-11</v>
      </c>
      <c r="AL53" s="70" t="str">
        <f t="shared" si="25"/>
        <v>…………</v>
      </c>
      <c r="AM53" s="143">
        <v>0</v>
      </c>
      <c r="AN53" s="56">
        <f t="shared" si="26"/>
        <v>0</v>
      </c>
      <c r="AO53" s="135" t="s">
        <v>797</v>
      </c>
      <c r="AP53" s="136">
        <f>COUNTIF($H$41:$H$77,8)+COUNTIF($AE$49:$AE$77,8)+COUNTIF($AM$49:$AM$74,8)</f>
        <v>0</v>
      </c>
      <c r="AQ53" s="26">
        <v>3</v>
      </c>
    </row>
    <row r="54" spans="1:43" ht="9" customHeight="1">
      <c r="A54" s="10"/>
      <c r="B54" s="10"/>
      <c r="C54" s="10"/>
      <c r="D54" s="10"/>
      <c r="E54" s="10"/>
      <c r="F54" s="140"/>
      <c r="G54" s="19"/>
      <c r="H54" s="141"/>
      <c r="I54" s="9" t="s">
        <v>337</v>
      </c>
      <c r="J54" s="89" t="s">
        <v>183</v>
      </c>
      <c r="K54" s="89"/>
      <c r="L54" s="89"/>
      <c r="M54" s="89"/>
      <c r="N54" s="92">
        <f>TRUNC($R$17/2)+F52</f>
        <v>-1</v>
      </c>
      <c r="O54" s="26"/>
      <c r="P54" s="26">
        <v>8</v>
      </c>
      <c r="Q54" s="132"/>
      <c r="R54" s="26"/>
      <c r="S54" s="142">
        <f>3+$H$30</f>
        <v>3</v>
      </c>
      <c r="T54" s="26"/>
      <c r="U54" s="26" t="s">
        <v>397</v>
      </c>
      <c r="V54" s="10"/>
      <c r="W54" s="68" t="s">
        <v>740</v>
      </c>
      <c r="X54" s="68"/>
      <c r="Y54" s="68"/>
      <c r="Z54" s="68"/>
      <c r="AA54" s="68"/>
      <c r="AC54" s="143">
        <v>-4</v>
      </c>
      <c r="AD54" s="70" t="str">
        <f t="shared" si="27"/>
        <v>…………</v>
      </c>
      <c r="AE54" s="143">
        <v>0</v>
      </c>
      <c r="AF54" s="71">
        <f t="shared" si="24"/>
        <v>0</v>
      </c>
      <c r="AG54" s="68" t="s">
        <v>179</v>
      </c>
      <c r="AH54" s="68"/>
      <c r="AI54" s="68"/>
      <c r="AJ54" s="68"/>
      <c r="AK54" s="143">
        <v>-11</v>
      </c>
      <c r="AL54" s="70" t="str">
        <f t="shared" si="25"/>
        <v>…………</v>
      </c>
      <c r="AM54" s="143">
        <v>0</v>
      </c>
      <c r="AN54" s="56">
        <f t="shared" si="26"/>
        <v>0</v>
      </c>
      <c r="AO54" s="135" t="s">
        <v>466</v>
      </c>
      <c r="AP54" s="136">
        <f>COUNTIF($H$41:$H$77,7)+COUNTIF($AE$49:$AE$77,7)+COUNTIF($AM$49:$AM$74,7)</f>
        <v>0</v>
      </c>
      <c r="AQ54" s="26">
        <v>4</v>
      </c>
    </row>
    <row r="55" spans="1:43" ht="9" customHeight="1">
      <c r="A55" s="10" t="s">
        <v>216</v>
      </c>
      <c r="B55" s="10"/>
      <c r="C55" s="10"/>
      <c r="D55" s="10"/>
      <c r="E55" s="71">
        <f>LOOKUP(F55,$Z$211:$Z$228,$AC$211:$AC$228)</f>
        <v>0</v>
      </c>
      <c r="F55" s="140">
        <v>-6</v>
      </c>
      <c r="G55" s="19" t="str">
        <f>$G$41</f>
        <v>…………</v>
      </c>
      <c r="H55" s="141">
        <v>0</v>
      </c>
      <c r="I55" s="9" t="s">
        <v>337</v>
      </c>
      <c r="J55" s="89" t="s">
        <v>326</v>
      </c>
      <c r="K55" s="89"/>
      <c r="L55" s="89"/>
      <c r="M55" s="89"/>
      <c r="N55" s="92">
        <f>TRUNC($R$17/2)+F55</f>
        <v>-1</v>
      </c>
      <c r="O55" s="26"/>
      <c r="P55" s="26">
        <v>8</v>
      </c>
      <c r="Q55" s="132"/>
      <c r="R55" s="26"/>
      <c r="S55" s="142">
        <f>1+$H$30</f>
        <v>1</v>
      </c>
      <c r="T55" s="26"/>
      <c r="U55" s="26" t="s">
        <v>278</v>
      </c>
      <c r="V55" s="10"/>
      <c r="W55" s="68" t="s">
        <v>741</v>
      </c>
      <c r="X55" s="68"/>
      <c r="Y55" s="68"/>
      <c r="Z55" s="68"/>
      <c r="AA55" s="68"/>
      <c r="AC55" s="143">
        <v>-4</v>
      </c>
      <c r="AD55" s="70" t="str">
        <f t="shared" si="27"/>
        <v>…………</v>
      </c>
      <c r="AE55" s="143">
        <v>0</v>
      </c>
      <c r="AF55" s="71">
        <f t="shared" si="24"/>
        <v>0</v>
      </c>
      <c r="AG55" s="68" t="s">
        <v>180</v>
      </c>
      <c r="AH55" s="68"/>
      <c r="AI55" s="68"/>
      <c r="AJ55" s="68"/>
      <c r="AK55" s="143">
        <v>-11</v>
      </c>
      <c r="AL55" s="70" t="str">
        <f t="shared" si="25"/>
        <v>…………</v>
      </c>
      <c r="AM55" s="143">
        <v>0</v>
      </c>
      <c r="AN55" s="56">
        <f t="shared" si="26"/>
        <v>0</v>
      </c>
      <c r="AO55" s="135" t="s">
        <v>465</v>
      </c>
      <c r="AP55" s="136">
        <f>COUNTIF($H$41:$H$77,6)+COUNTIF($AE$49:$AE$77,6)+COUNTIF($AM$49:$AM$74,6)</f>
        <v>0</v>
      </c>
      <c r="AQ55" s="26">
        <v>5</v>
      </c>
    </row>
    <row r="56" spans="1:43" ht="9" customHeight="1">
      <c r="A56" s="10"/>
      <c r="B56" s="10"/>
      <c r="C56" s="10"/>
      <c r="D56" s="10"/>
      <c r="E56" s="10"/>
      <c r="F56" s="140"/>
      <c r="G56" s="19"/>
      <c r="H56" s="141"/>
      <c r="I56" s="9" t="s">
        <v>337</v>
      </c>
      <c r="J56" s="89" t="s">
        <v>183</v>
      </c>
      <c r="K56" s="89"/>
      <c r="L56" s="89"/>
      <c r="M56" s="89"/>
      <c r="N56" s="92">
        <f>TRUNC($R$17/2)+F55</f>
        <v>-1</v>
      </c>
      <c r="O56" s="26"/>
      <c r="P56" s="26">
        <v>10</v>
      </c>
      <c r="Q56" s="132"/>
      <c r="R56" s="26"/>
      <c r="S56" s="142">
        <f>4+$H$30</f>
        <v>4</v>
      </c>
      <c r="T56" s="26"/>
      <c r="U56" s="26" t="s">
        <v>397</v>
      </c>
      <c r="V56" s="10"/>
      <c r="W56" s="68" t="s">
        <v>742</v>
      </c>
      <c r="X56" s="68"/>
      <c r="Y56" s="68"/>
      <c r="Z56" s="68"/>
      <c r="AA56" s="68"/>
      <c r="AC56" s="143">
        <v>-4</v>
      </c>
      <c r="AD56" s="70" t="str">
        <f t="shared" si="27"/>
        <v>…………</v>
      </c>
      <c r="AE56" s="143">
        <v>0</v>
      </c>
      <c r="AF56" s="71">
        <f t="shared" si="24"/>
        <v>0</v>
      </c>
      <c r="AG56" s="68" t="s">
        <v>181</v>
      </c>
      <c r="AH56" s="68"/>
      <c r="AI56" s="68"/>
      <c r="AJ56" s="68"/>
      <c r="AK56" s="143">
        <v>-11</v>
      </c>
      <c r="AL56" s="70" t="str">
        <f t="shared" si="25"/>
        <v>…………</v>
      </c>
      <c r="AM56" s="143">
        <v>0</v>
      </c>
      <c r="AN56" s="56">
        <f t="shared" si="26"/>
        <v>0</v>
      </c>
      <c r="AO56" s="135" t="s">
        <v>464</v>
      </c>
      <c r="AP56" s="136">
        <f>COUNTIF($H$41:$H$77,5)+COUNTIF($AE$49:$AE$77,5)+COUNTIF($AM$49:$AM$74,5)</f>
        <v>0</v>
      </c>
      <c r="AQ56" s="26">
        <v>6</v>
      </c>
    </row>
    <row r="57" spans="1:43" ht="9" customHeight="1">
      <c r="A57" s="10" t="s">
        <v>217</v>
      </c>
      <c r="B57" s="10"/>
      <c r="C57" s="10"/>
      <c r="D57" s="10"/>
      <c r="E57" s="71">
        <f>LOOKUP(F57,$Z$211:$Z$228,$AC$211:$AC$228)</f>
        <v>0</v>
      </c>
      <c r="F57" s="140">
        <v>-6</v>
      </c>
      <c r="G57" s="19" t="str">
        <f>$G$41</f>
        <v>…………</v>
      </c>
      <c r="H57" s="141">
        <v>0</v>
      </c>
      <c r="I57" s="9" t="s">
        <v>337</v>
      </c>
      <c r="J57" s="89" t="s">
        <v>327</v>
      </c>
      <c r="K57" s="89"/>
      <c r="L57" s="89"/>
      <c r="M57" s="89"/>
      <c r="N57" s="92">
        <f>TRUNC($R$17/2)+F57</f>
        <v>-1</v>
      </c>
      <c r="O57" s="26"/>
      <c r="P57" s="26">
        <v>8</v>
      </c>
      <c r="Q57" s="132"/>
      <c r="R57" s="26"/>
      <c r="S57" s="142">
        <f>4+$H$30</f>
        <v>4</v>
      </c>
      <c r="T57" s="26"/>
      <c r="U57" s="26" t="s">
        <v>79</v>
      </c>
      <c r="V57" s="10"/>
      <c r="W57" s="68" t="s">
        <v>743</v>
      </c>
      <c r="X57" s="68"/>
      <c r="Y57" s="68"/>
      <c r="Z57" s="68"/>
      <c r="AA57" s="68"/>
      <c r="AC57" s="143">
        <v>-4</v>
      </c>
      <c r="AD57" s="70" t="str">
        <f t="shared" si="27"/>
        <v>…………</v>
      </c>
      <c r="AE57" s="143">
        <v>0</v>
      </c>
      <c r="AF57" s="71">
        <f t="shared" si="24"/>
        <v>0</v>
      </c>
      <c r="AG57" s="68" t="s">
        <v>182</v>
      </c>
      <c r="AH57" s="68"/>
      <c r="AI57" s="68"/>
      <c r="AJ57" s="68"/>
      <c r="AK57" s="143">
        <v>-11</v>
      </c>
      <c r="AL57" s="70" t="str">
        <f t="shared" si="25"/>
        <v>…………</v>
      </c>
      <c r="AM57" s="143">
        <v>0</v>
      </c>
      <c r="AN57" s="56">
        <f t="shared" si="26"/>
        <v>0</v>
      </c>
      <c r="AO57" s="135" t="s">
        <v>463</v>
      </c>
      <c r="AP57" s="136">
        <f>COUNTIF($H$41:$H$77,4)+COUNTIF($AE$49:$AE$77,4)+COUNTIF($AM$49:$AM$74,4)</f>
        <v>0</v>
      </c>
      <c r="AQ57" s="26">
        <v>7</v>
      </c>
    </row>
    <row r="58" spans="1:43" ht="9" customHeight="1">
      <c r="A58" s="10" t="s">
        <v>219</v>
      </c>
      <c r="B58" s="10"/>
      <c r="C58" s="10"/>
      <c r="D58" s="10"/>
      <c r="E58" s="71">
        <f>LOOKUP(F58,$Z$211:$Z$228,$AC$211:$AC$228)</f>
        <v>0</v>
      </c>
      <c r="F58" s="140">
        <v>-6</v>
      </c>
      <c r="G58" s="19" t="str">
        <f>$G$41</f>
        <v>…………</v>
      </c>
      <c r="H58" s="141">
        <v>0</v>
      </c>
      <c r="I58" s="9" t="s">
        <v>337</v>
      </c>
      <c r="J58" s="89" t="s">
        <v>328</v>
      </c>
      <c r="K58" s="89"/>
      <c r="L58" s="89"/>
      <c r="M58" s="89"/>
      <c r="N58" s="92"/>
      <c r="O58" s="26"/>
      <c r="P58" s="26" t="s">
        <v>162</v>
      </c>
      <c r="Q58" s="132"/>
      <c r="R58" s="26"/>
      <c r="S58" s="142"/>
      <c r="T58" s="26"/>
      <c r="U58" s="26" t="s">
        <v>116</v>
      </c>
      <c r="V58" s="10"/>
      <c r="W58" s="68" t="s">
        <v>744</v>
      </c>
      <c r="X58" s="68"/>
      <c r="Y58" s="68"/>
      <c r="Z58" s="68"/>
      <c r="AA58" s="68"/>
      <c r="AC58" s="143">
        <v>-4</v>
      </c>
      <c r="AD58" s="70" t="str">
        <f t="shared" si="27"/>
        <v>…………</v>
      </c>
      <c r="AE58" s="143">
        <v>0</v>
      </c>
      <c r="AF58" s="71">
        <f t="shared" si="24"/>
        <v>0</v>
      </c>
      <c r="AG58" s="68" t="s">
        <v>612</v>
      </c>
      <c r="AH58" s="68"/>
      <c r="AI58" s="68"/>
      <c r="AJ58" s="68"/>
      <c r="AK58" s="143">
        <v>-11</v>
      </c>
      <c r="AL58" s="70" t="str">
        <f t="shared" si="25"/>
        <v>…………</v>
      </c>
      <c r="AM58" s="143">
        <v>0</v>
      </c>
      <c r="AN58" s="56">
        <f t="shared" si="26"/>
        <v>0</v>
      </c>
      <c r="AO58" s="135" t="s">
        <v>462</v>
      </c>
      <c r="AP58" s="136">
        <f>COUNTIF($H$41:$H$77,3)+COUNTIF($AE$49:$AE$77,3)+COUNTIF($AM$49:$AM$74,3)</f>
        <v>0</v>
      </c>
      <c r="AQ58" s="26">
        <v>8</v>
      </c>
    </row>
    <row r="59" spans="1:43" ht="9" customHeight="1">
      <c r="A59" s="10" t="s">
        <v>220</v>
      </c>
      <c r="B59" s="10"/>
      <c r="C59" s="10"/>
      <c r="D59" s="10"/>
      <c r="E59" s="71">
        <f>LOOKUP(F59,$Z$211:$Z$228,$AC$211:$AC$228)</f>
        <v>0</v>
      </c>
      <c r="F59" s="140">
        <v>-6</v>
      </c>
      <c r="G59" s="19" t="str">
        <f>$G$41</f>
        <v>…………</v>
      </c>
      <c r="H59" s="141">
        <v>0</v>
      </c>
      <c r="I59" s="9" t="s">
        <v>337</v>
      </c>
      <c r="J59" s="89" t="s">
        <v>329</v>
      </c>
      <c r="K59" s="89"/>
      <c r="L59" s="89"/>
      <c r="M59" s="89"/>
      <c r="N59" s="92">
        <f>TRUNC($R$17/2)+F59</f>
        <v>-1</v>
      </c>
      <c r="O59" s="26"/>
      <c r="P59" s="26">
        <v>12</v>
      </c>
      <c r="Q59" s="132"/>
      <c r="R59" s="26"/>
      <c r="S59" s="142">
        <f>2+$H$30</f>
        <v>2</v>
      </c>
      <c r="T59" s="26"/>
      <c r="U59" s="26" t="s">
        <v>312</v>
      </c>
      <c r="V59" s="10"/>
      <c r="W59" s="68" t="s">
        <v>745</v>
      </c>
      <c r="X59" s="68"/>
      <c r="Y59" s="68"/>
      <c r="Z59" s="68"/>
      <c r="AA59" s="68"/>
      <c r="AC59" s="143">
        <v>-4</v>
      </c>
      <c r="AD59" s="70" t="str">
        <f t="shared" si="27"/>
        <v>…………</v>
      </c>
      <c r="AE59" s="143">
        <v>0</v>
      </c>
      <c r="AF59" s="71">
        <f t="shared" si="24"/>
        <v>0</v>
      </c>
      <c r="AG59" s="68" t="s">
        <v>194</v>
      </c>
      <c r="AH59" s="68"/>
      <c r="AI59" s="68"/>
      <c r="AJ59" s="68"/>
      <c r="AK59" s="143">
        <v>-11</v>
      </c>
      <c r="AL59" s="70" t="str">
        <f t="shared" si="25"/>
        <v>…………</v>
      </c>
      <c r="AM59" s="143">
        <v>0</v>
      </c>
      <c r="AN59" s="56">
        <f>IF(AK59=-11,0,LOOKUP(AK59,$Z$211:$Z$228,$AA$211:$AA$228))</f>
        <v>0</v>
      </c>
      <c r="AO59" s="135" t="s">
        <v>460</v>
      </c>
      <c r="AP59" s="136">
        <f>COUNTIF($H$41:$H$77,2)+COUNTIF($AE$49:$AE$77,2)+COUNTIF($AM$49:$AM$74,2)</f>
        <v>0</v>
      </c>
      <c r="AQ59" s="26">
        <v>9</v>
      </c>
    </row>
    <row r="60" spans="1:43" ht="9" customHeight="1">
      <c r="A60" s="10"/>
      <c r="B60" s="10"/>
      <c r="C60" s="10"/>
      <c r="D60" s="10"/>
      <c r="E60" s="10"/>
      <c r="F60" s="17"/>
      <c r="G60" s="19"/>
      <c r="H60" s="141"/>
      <c r="I60" s="9" t="s">
        <v>337</v>
      </c>
      <c r="J60" s="89" t="s">
        <v>330</v>
      </c>
      <c r="K60" s="89"/>
      <c r="L60" s="89"/>
      <c r="M60" s="89"/>
      <c r="N60" s="92">
        <f>TRUNC($R$17/2)+F59</f>
        <v>-1</v>
      </c>
      <c r="O60" s="26"/>
      <c r="P60" s="26">
        <v>9</v>
      </c>
      <c r="Q60" s="132"/>
      <c r="R60" s="26"/>
      <c r="S60" s="142">
        <f>3+$H$30</f>
        <v>3</v>
      </c>
      <c r="T60" s="26"/>
      <c r="U60" s="26" t="s">
        <v>103</v>
      </c>
      <c r="V60" s="10"/>
      <c r="W60" s="68" t="s">
        <v>193</v>
      </c>
      <c r="X60" s="68"/>
      <c r="Y60" s="68"/>
      <c r="Z60" s="68"/>
      <c r="AA60" s="68"/>
      <c r="AC60" s="143">
        <v>-4</v>
      </c>
      <c r="AD60" s="70" t="str">
        <f t="shared" si="27"/>
        <v>…………</v>
      </c>
      <c r="AE60" s="143">
        <v>0</v>
      </c>
      <c r="AF60" s="71">
        <f>LOOKUP(AC60,$Z$211:$Z$228,$AD$211:$AD$228)</f>
        <v>0</v>
      </c>
      <c r="AG60" s="68" t="s">
        <v>194</v>
      </c>
      <c r="AH60" s="68"/>
      <c r="AI60" s="68"/>
      <c r="AJ60" s="68"/>
      <c r="AK60" s="143">
        <v>-11</v>
      </c>
      <c r="AL60" s="70" t="str">
        <f t="shared" si="25"/>
        <v>…………</v>
      </c>
      <c r="AM60" s="143">
        <v>0</v>
      </c>
      <c r="AN60" s="56">
        <f>IF(AK60=-11,0,LOOKUP(AK60,$Z$211:$Z$228,$AA$211:$AA$228))</f>
        <v>0</v>
      </c>
      <c r="AO60" s="135" t="s">
        <v>461</v>
      </c>
      <c r="AP60" s="136">
        <f>COUNTIF($H$41:$H$77,1)+COUNTIF($AE$49:$AE$77,1)+COUNTIF($AM$49:$AM$74,1)</f>
        <v>0</v>
      </c>
      <c r="AQ60" s="26">
        <v>10</v>
      </c>
    </row>
    <row r="61" spans="1:40" ht="9" customHeight="1">
      <c r="A61" s="10"/>
      <c r="B61" s="10"/>
      <c r="C61" s="10"/>
      <c r="D61" s="10"/>
      <c r="E61" s="10"/>
      <c r="F61" s="17"/>
      <c r="G61" s="19"/>
      <c r="H61" s="141"/>
      <c r="I61" s="9" t="s">
        <v>337</v>
      </c>
      <c r="J61" s="89" t="s">
        <v>331</v>
      </c>
      <c r="K61" s="89"/>
      <c r="L61" s="89"/>
      <c r="M61" s="89"/>
      <c r="N61" s="92">
        <f>TRUNC($R$17/2)+F59</f>
        <v>-1</v>
      </c>
      <c r="O61" s="26"/>
      <c r="P61" s="26">
        <v>12</v>
      </c>
      <c r="Q61" s="132"/>
      <c r="R61" s="26"/>
      <c r="S61" s="142">
        <f>3+$H$30</f>
        <v>3</v>
      </c>
      <c r="T61" s="26"/>
      <c r="U61" s="26" t="s">
        <v>313</v>
      </c>
      <c r="V61" s="10"/>
      <c r="W61" s="123" t="s">
        <v>711</v>
      </c>
      <c r="X61" s="68"/>
      <c r="Y61" s="68"/>
      <c r="Z61" s="68"/>
      <c r="AA61" s="68"/>
      <c r="AC61" s="143"/>
      <c r="AD61" s="70"/>
      <c r="AE61" s="143"/>
      <c r="AF61" s="71"/>
      <c r="AG61" s="123" t="s">
        <v>613</v>
      </c>
      <c r="AH61" s="68"/>
      <c r="AI61" s="68"/>
      <c r="AJ61" s="68"/>
      <c r="AK61" s="143"/>
      <c r="AL61" s="70"/>
      <c r="AM61" s="143"/>
      <c r="AN61" s="56"/>
    </row>
    <row r="62" spans="1:40" ht="9" customHeight="1">
      <c r="A62" s="10"/>
      <c r="B62" s="10"/>
      <c r="C62" s="10"/>
      <c r="D62" s="10"/>
      <c r="E62" s="10"/>
      <c r="F62" s="17"/>
      <c r="G62" s="19"/>
      <c r="H62" s="141"/>
      <c r="I62" s="9" t="s">
        <v>337</v>
      </c>
      <c r="J62" s="89" t="s">
        <v>195</v>
      </c>
      <c r="K62" s="89"/>
      <c r="L62" s="89"/>
      <c r="M62" s="89"/>
      <c r="N62" s="92">
        <f>TRUNC($R$17/2)+F59</f>
        <v>-1</v>
      </c>
      <c r="O62" s="26"/>
      <c r="P62" s="26">
        <v>12</v>
      </c>
      <c r="Q62" s="132"/>
      <c r="R62" s="26"/>
      <c r="S62" s="142">
        <f>3+$H$30</f>
        <v>3</v>
      </c>
      <c r="T62" s="26"/>
      <c r="U62" s="26" t="s">
        <v>103</v>
      </c>
      <c r="V62" s="10"/>
      <c r="W62" s="68" t="s">
        <v>712</v>
      </c>
      <c r="X62" s="68"/>
      <c r="Y62" s="68"/>
      <c r="Z62" s="68"/>
      <c r="AA62" s="68"/>
      <c r="AC62" s="143">
        <v>-8</v>
      </c>
      <c r="AD62" s="70" t="str">
        <f aca="true" t="shared" si="28" ref="AD62:AD77">$AD$49</f>
        <v>…………</v>
      </c>
      <c r="AE62" s="143">
        <v>0</v>
      </c>
      <c r="AF62" s="71">
        <f aca="true" t="shared" si="29" ref="AF62:AF77">LOOKUP(AC62,$Z$211:$Z$228,$AB$211:$AB$228)</f>
        <v>0</v>
      </c>
      <c r="AG62" s="68" t="s">
        <v>614</v>
      </c>
      <c r="AH62" s="68"/>
      <c r="AI62" s="68"/>
      <c r="AJ62" s="68"/>
      <c r="AK62" s="143">
        <v>-11</v>
      </c>
      <c r="AL62" s="70" t="str">
        <f aca="true" t="shared" si="30" ref="AL62:AL69">$AD$49</f>
        <v>…………</v>
      </c>
      <c r="AM62" s="143">
        <v>0</v>
      </c>
      <c r="AN62" s="56">
        <f aca="true" t="shared" si="31" ref="AN62:AN68">IF(AK62=-11,0,LOOKUP(AK62,$Z$211:$Z$228,$AA$211:$AA$228))</f>
        <v>0</v>
      </c>
    </row>
    <row r="63" spans="1:40" ht="9" customHeight="1">
      <c r="A63" s="10"/>
      <c r="B63" s="10"/>
      <c r="C63" s="10"/>
      <c r="D63" s="10"/>
      <c r="E63" s="10"/>
      <c r="F63" s="17"/>
      <c r="G63" s="19"/>
      <c r="H63" s="141"/>
      <c r="I63" s="9" t="s">
        <v>337</v>
      </c>
      <c r="J63" s="89" t="s">
        <v>196</v>
      </c>
      <c r="K63" s="89"/>
      <c r="L63" s="89"/>
      <c r="M63" s="89"/>
      <c r="N63" s="92">
        <f>TRUNC($R$17/2)+F59</f>
        <v>-1</v>
      </c>
      <c r="O63" s="26"/>
      <c r="P63" s="26">
        <v>15</v>
      </c>
      <c r="Q63" s="132"/>
      <c r="R63" s="26"/>
      <c r="S63" s="142">
        <f>3+$H$30</f>
        <v>3</v>
      </c>
      <c r="T63" s="26"/>
      <c r="U63" s="26" t="s">
        <v>103</v>
      </c>
      <c r="V63" s="10"/>
      <c r="W63" s="68" t="s">
        <v>713</v>
      </c>
      <c r="X63" s="68"/>
      <c r="Y63" s="68"/>
      <c r="Z63" s="68"/>
      <c r="AA63" s="68"/>
      <c r="AC63" s="143">
        <v>-8</v>
      </c>
      <c r="AD63" s="70" t="str">
        <f t="shared" si="28"/>
        <v>…………</v>
      </c>
      <c r="AE63" s="143">
        <v>0</v>
      </c>
      <c r="AF63" s="71">
        <f t="shared" si="29"/>
        <v>0</v>
      </c>
      <c r="AG63" s="68" t="s">
        <v>615</v>
      </c>
      <c r="AH63" s="68"/>
      <c r="AI63" s="68"/>
      <c r="AJ63" s="68"/>
      <c r="AK63" s="143">
        <v>-11</v>
      </c>
      <c r="AL63" s="70" t="str">
        <f t="shared" si="30"/>
        <v>…………</v>
      </c>
      <c r="AM63" s="143">
        <v>0</v>
      </c>
      <c r="AN63" s="56">
        <f t="shared" si="31"/>
        <v>0</v>
      </c>
    </row>
    <row r="64" spans="1:40" ht="9" customHeight="1">
      <c r="A64" s="10"/>
      <c r="B64" s="10"/>
      <c r="C64" s="10"/>
      <c r="D64" s="10"/>
      <c r="E64" s="10"/>
      <c r="F64" s="17"/>
      <c r="G64" s="19"/>
      <c r="H64" s="141"/>
      <c r="I64" s="9" t="s">
        <v>337</v>
      </c>
      <c r="J64" s="89" t="s">
        <v>0</v>
      </c>
      <c r="K64" s="89"/>
      <c r="L64" s="89"/>
      <c r="M64" s="89"/>
      <c r="N64" s="92">
        <f>TRUNC($R$17/2)+F59</f>
        <v>-1</v>
      </c>
      <c r="O64" s="26"/>
      <c r="P64" s="26">
        <v>14</v>
      </c>
      <c r="Q64" s="132"/>
      <c r="R64" s="26"/>
      <c r="S64" s="142">
        <f>4+$H$30</f>
        <v>4</v>
      </c>
      <c r="T64" s="26"/>
      <c r="U64" s="26" t="s">
        <v>98</v>
      </c>
      <c r="V64" s="10"/>
      <c r="W64" s="68" t="s">
        <v>13</v>
      </c>
      <c r="X64" s="68"/>
      <c r="Y64" s="68"/>
      <c r="Z64" s="68"/>
      <c r="AA64" s="68"/>
      <c r="AC64" s="143">
        <v>-8</v>
      </c>
      <c r="AD64" s="70" t="str">
        <f t="shared" si="28"/>
        <v>…………</v>
      </c>
      <c r="AE64" s="143">
        <v>0</v>
      </c>
      <c r="AF64" s="71">
        <f t="shared" si="29"/>
        <v>0</v>
      </c>
      <c r="AG64" s="68" t="s">
        <v>616</v>
      </c>
      <c r="AH64" s="68"/>
      <c r="AI64" s="68"/>
      <c r="AJ64" s="68"/>
      <c r="AK64" s="143">
        <v>-11</v>
      </c>
      <c r="AL64" s="70" t="str">
        <f t="shared" si="30"/>
        <v>…………</v>
      </c>
      <c r="AM64" s="143">
        <v>0</v>
      </c>
      <c r="AN64" s="56">
        <f t="shared" si="31"/>
        <v>0</v>
      </c>
    </row>
    <row r="65" spans="1:40" ht="9" customHeight="1">
      <c r="A65" s="10" t="s">
        <v>221</v>
      </c>
      <c r="B65" s="10"/>
      <c r="C65" s="10"/>
      <c r="D65" s="10"/>
      <c r="E65" s="71">
        <f>LOOKUP(F65,$Z$211:$Z$228,$AC$211:$AC$228)</f>
        <v>0</v>
      </c>
      <c r="F65" s="17">
        <v>-6</v>
      </c>
      <c r="G65" s="19" t="str">
        <f>$G$41</f>
        <v>…………</v>
      </c>
      <c r="H65" s="141">
        <v>0</v>
      </c>
      <c r="I65" s="9" t="s">
        <v>337</v>
      </c>
      <c r="J65" s="89" t="s">
        <v>196</v>
      </c>
      <c r="K65" s="89"/>
      <c r="L65" s="89"/>
      <c r="M65" s="89"/>
      <c r="N65" s="92">
        <f>TRUNC($R$17/2)+F65</f>
        <v>-1</v>
      </c>
      <c r="O65" s="26"/>
      <c r="P65" s="26">
        <v>15</v>
      </c>
      <c r="Q65" s="132"/>
      <c r="R65" s="26"/>
      <c r="S65" s="142">
        <f>4+$H$30</f>
        <v>4</v>
      </c>
      <c r="T65" s="26"/>
      <c r="U65" s="26" t="s">
        <v>103</v>
      </c>
      <c r="V65" s="10"/>
      <c r="W65" s="68" t="s">
        <v>14</v>
      </c>
      <c r="X65" s="68"/>
      <c r="Y65" s="68"/>
      <c r="Z65" s="68"/>
      <c r="AA65" s="68"/>
      <c r="AC65" s="143">
        <v>-8</v>
      </c>
      <c r="AD65" s="70" t="str">
        <f t="shared" si="28"/>
        <v>…………</v>
      </c>
      <c r="AE65" s="143">
        <v>0</v>
      </c>
      <c r="AF65" s="71">
        <f t="shared" si="29"/>
        <v>0</v>
      </c>
      <c r="AG65" s="68" t="s">
        <v>617</v>
      </c>
      <c r="AH65" s="68"/>
      <c r="AI65" s="68"/>
      <c r="AJ65" s="68"/>
      <c r="AK65" s="143">
        <v>-11</v>
      </c>
      <c r="AL65" s="70" t="str">
        <f t="shared" si="30"/>
        <v>…………</v>
      </c>
      <c r="AM65" s="143">
        <v>0</v>
      </c>
      <c r="AN65" s="56">
        <f t="shared" si="31"/>
        <v>0</v>
      </c>
    </row>
    <row r="66" spans="1:40" ht="9" customHeight="1">
      <c r="A66" s="10"/>
      <c r="B66" s="10"/>
      <c r="C66" s="10"/>
      <c r="D66" s="10"/>
      <c r="E66" s="10"/>
      <c r="F66" s="17"/>
      <c r="G66" s="19"/>
      <c r="H66" s="141"/>
      <c r="I66" s="9" t="s">
        <v>337</v>
      </c>
      <c r="J66" s="89" t="s">
        <v>0</v>
      </c>
      <c r="K66" s="89"/>
      <c r="L66" s="89"/>
      <c r="M66" s="89"/>
      <c r="N66" s="92">
        <f>TRUNC($R$17/2)+F65</f>
        <v>-1</v>
      </c>
      <c r="O66" s="26"/>
      <c r="P66" s="26">
        <v>14</v>
      </c>
      <c r="Q66" s="132"/>
      <c r="R66" s="26"/>
      <c r="S66" s="142">
        <f>5+$H$30</f>
        <v>5</v>
      </c>
      <c r="T66" s="26"/>
      <c r="U66" s="26" t="s">
        <v>98</v>
      </c>
      <c r="V66" s="10"/>
      <c r="W66" s="68" t="s">
        <v>15</v>
      </c>
      <c r="X66" s="68"/>
      <c r="Y66" s="68"/>
      <c r="Z66" s="68"/>
      <c r="AA66" s="68"/>
      <c r="AC66" s="143">
        <v>-8</v>
      </c>
      <c r="AD66" s="70" t="str">
        <f t="shared" si="28"/>
        <v>…………</v>
      </c>
      <c r="AE66" s="143">
        <v>0</v>
      </c>
      <c r="AF66" s="71">
        <f t="shared" si="29"/>
        <v>0</v>
      </c>
      <c r="AG66" s="68" t="s">
        <v>618</v>
      </c>
      <c r="AH66" s="68"/>
      <c r="AI66" s="68"/>
      <c r="AJ66" s="68"/>
      <c r="AK66" s="143">
        <v>-11</v>
      </c>
      <c r="AL66" s="70" t="str">
        <f t="shared" si="30"/>
        <v>…………</v>
      </c>
      <c r="AM66" s="143">
        <v>0</v>
      </c>
      <c r="AN66" s="56">
        <f t="shared" si="31"/>
        <v>0</v>
      </c>
    </row>
    <row r="67" spans="1:40" ht="9" customHeight="1">
      <c r="A67" s="10"/>
      <c r="B67" s="10"/>
      <c r="C67" s="10"/>
      <c r="D67" s="10"/>
      <c r="E67" s="10"/>
      <c r="F67" s="17"/>
      <c r="G67" s="19"/>
      <c r="H67" s="141"/>
      <c r="I67" s="9" t="s">
        <v>337</v>
      </c>
      <c r="J67" s="89" t="s">
        <v>302</v>
      </c>
      <c r="K67" s="89"/>
      <c r="L67" s="89"/>
      <c r="M67" s="89"/>
      <c r="N67" s="92">
        <f>TRUNC($R$17/2)+F65</f>
        <v>-1</v>
      </c>
      <c r="O67" s="26"/>
      <c r="P67" s="26">
        <v>13</v>
      </c>
      <c r="Q67" s="132"/>
      <c r="R67" s="26"/>
      <c r="S67" s="142">
        <f>5+$H$30</f>
        <v>5</v>
      </c>
      <c r="T67" s="26"/>
      <c r="U67" s="26" t="s">
        <v>314</v>
      </c>
      <c r="V67" s="10"/>
      <c r="W67" s="68" t="s">
        <v>333</v>
      </c>
      <c r="X67" s="68"/>
      <c r="Y67" s="68"/>
      <c r="Z67" s="68"/>
      <c r="AA67" s="68"/>
      <c r="AC67" s="143">
        <v>-8</v>
      </c>
      <c r="AD67" s="70" t="str">
        <f t="shared" si="28"/>
        <v>…………</v>
      </c>
      <c r="AE67" s="143">
        <v>0</v>
      </c>
      <c r="AF67" s="71">
        <f t="shared" si="29"/>
        <v>0</v>
      </c>
      <c r="AG67" s="68" t="s">
        <v>619</v>
      </c>
      <c r="AH67" s="68"/>
      <c r="AI67" s="68"/>
      <c r="AJ67" s="68"/>
      <c r="AK67" s="143">
        <v>-11</v>
      </c>
      <c r="AL67" s="70" t="str">
        <f t="shared" si="30"/>
        <v>…………</v>
      </c>
      <c r="AM67" s="143">
        <v>0</v>
      </c>
      <c r="AN67" s="56">
        <f t="shared" si="31"/>
        <v>0</v>
      </c>
    </row>
    <row r="68" spans="1:40" ht="9" customHeight="1">
      <c r="A68" s="113" t="s">
        <v>222</v>
      </c>
      <c r="F68" s="2"/>
      <c r="G68" s="3"/>
      <c r="H68" s="141"/>
      <c r="I68" s="9"/>
      <c r="J68" s="21"/>
      <c r="K68" s="21"/>
      <c r="L68" s="21"/>
      <c r="M68" s="21"/>
      <c r="N68" s="32" t="s">
        <v>38</v>
      </c>
      <c r="O68" s="30"/>
      <c r="P68" s="30" t="s">
        <v>163</v>
      </c>
      <c r="R68" s="30"/>
      <c r="S68" s="144" t="s">
        <v>416</v>
      </c>
      <c r="T68" s="33"/>
      <c r="U68" s="33" t="s">
        <v>785</v>
      </c>
      <c r="V68" s="10"/>
      <c r="W68" s="68" t="s">
        <v>334</v>
      </c>
      <c r="X68" s="68"/>
      <c r="Y68" s="68"/>
      <c r="Z68" s="68"/>
      <c r="AA68" s="68"/>
      <c r="AC68" s="143">
        <v>-8</v>
      </c>
      <c r="AD68" s="70" t="str">
        <f t="shared" si="28"/>
        <v>…………</v>
      </c>
      <c r="AE68" s="143">
        <v>0</v>
      </c>
      <c r="AF68" s="71">
        <f t="shared" si="29"/>
        <v>0</v>
      </c>
      <c r="AG68" s="68" t="s">
        <v>620</v>
      </c>
      <c r="AH68" s="68"/>
      <c r="AI68" s="68"/>
      <c r="AJ68" s="68"/>
      <c r="AK68" s="143">
        <v>-11</v>
      </c>
      <c r="AL68" s="70" t="str">
        <f t="shared" si="30"/>
        <v>…………</v>
      </c>
      <c r="AM68" s="143">
        <v>0</v>
      </c>
      <c r="AN68" s="56">
        <f t="shared" si="31"/>
        <v>0</v>
      </c>
    </row>
    <row r="69" spans="1:40" ht="9" customHeight="1">
      <c r="A69" s="10" t="s">
        <v>223</v>
      </c>
      <c r="B69" s="10"/>
      <c r="C69" s="10"/>
      <c r="D69" s="10"/>
      <c r="E69" s="71">
        <f aca="true" t="shared" si="32" ref="E69:E77">LOOKUP(F69,$Z$211:$Z$228,$AB$211:$AB$228)</f>
        <v>0</v>
      </c>
      <c r="F69" s="17">
        <v>-8</v>
      </c>
      <c r="G69" s="19" t="str">
        <f aca="true" t="shared" si="33" ref="G69:G77">$G$41</f>
        <v>…………</v>
      </c>
      <c r="H69" s="141">
        <v>0</v>
      </c>
      <c r="I69" s="9" t="s">
        <v>337</v>
      </c>
      <c r="J69" s="89" t="s">
        <v>223</v>
      </c>
      <c r="K69" s="89"/>
      <c r="L69" s="89"/>
      <c r="M69" s="89"/>
      <c r="N69" s="92">
        <f>TRUNC($R$19/2)+F69</f>
        <v>-3</v>
      </c>
      <c r="O69" s="26"/>
      <c r="P69" s="26" t="s">
        <v>164</v>
      </c>
      <c r="Q69" s="132"/>
      <c r="R69" s="26"/>
      <c r="S69" s="142">
        <f>-4+$H$30</f>
        <v>-4</v>
      </c>
      <c r="T69" s="26"/>
      <c r="U69" s="26" t="s">
        <v>473</v>
      </c>
      <c r="V69" s="10"/>
      <c r="W69" s="10" t="s">
        <v>335</v>
      </c>
      <c r="X69" s="10"/>
      <c r="Y69" s="10"/>
      <c r="Z69" s="10"/>
      <c r="AA69" s="10"/>
      <c r="AC69" s="140">
        <v>-8</v>
      </c>
      <c r="AD69" s="19" t="str">
        <f t="shared" si="28"/>
        <v>…………</v>
      </c>
      <c r="AE69" s="140">
        <v>0</v>
      </c>
      <c r="AF69" s="56">
        <f t="shared" si="29"/>
        <v>0</v>
      </c>
      <c r="AG69" s="68" t="s">
        <v>194</v>
      </c>
      <c r="AH69" s="68"/>
      <c r="AI69" s="68"/>
      <c r="AJ69" s="68"/>
      <c r="AK69" s="143">
        <v>-11</v>
      </c>
      <c r="AL69" s="70" t="str">
        <f t="shared" si="30"/>
        <v>…………</v>
      </c>
      <c r="AM69" s="143">
        <v>0</v>
      </c>
      <c r="AN69" s="56">
        <f>IF(AK69=-11,0,LOOKUP(AK69,$Z$211:$Z$228,$AA$211:$AA$228))</f>
        <v>0</v>
      </c>
    </row>
    <row r="70" spans="1:40" ht="9" customHeight="1">
      <c r="A70" s="10" t="s">
        <v>788</v>
      </c>
      <c r="B70" s="10"/>
      <c r="C70" s="10"/>
      <c r="D70" s="10"/>
      <c r="E70" s="71">
        <f t="shared" si="32"/>
        <v>0</v>
      </c>
      <c r="F70" s="17">
        <v>-8</v>
      </c>
      <c r="G70" s="19" t="str">
        <f t="shared" si="33"/>
        <v>…………</v>
      </c>
      <c r="H70" s="141">
        <v>0</v>
      </c>
      <c r="I70" s="9" t="s">
        <v>337</v>
      </c>
      <c r="J70" s="89" t="s">
        <v>1</v>
      </c>
      <c r="K70" s="89"/>
      <c r="L70" s="89"/>
      <c r="M70" s="89"/>
      <c r="N70" s="92">
        <f>TRUNC($R$18/2)+F70</f>
        <v>-3</v>
      </c>
      <c r="O70" s="26"/>
      <c r="P70" s="26" t="s">
        <v>165</v>
      </c>
      <c r="Q70" s="132"/>
      <c r="R70" s="26"/>
      <c r="S70" s="142">
        <f>2+$H$30</f>
        <v>2</v>
      </c>
      <c r="T70" s="26"/>
      <c r="U70" s="132" t="s">
        <v>79</v>
      </c>
      <c r="V70" s="10"/>
      <c r="W70" s="10" t="s">
        <v>336</v>
      </c>
      <c r="X70" s="10"/>
      <c r="Y70" s="10"/>
      <c r="Z70" s="10"/>
      <c r="AA70" s="10"/>
      <c r="AC70" s="140">
        <v>-8</v>
      </c>
      <c r="AD70" s="19" t="str">
        <f t="shared" si="28"/>
        <v>…………</v>
      </c>
      <c r="AE70" s="140">
        <v>0</v>
      </c>
      <c r="AF70" s="56">
        <f t="shared" si="29"/>
        <v>0</v>
      </c>
      <c r="AG70" s="113" t="s">
        <v>621</v>
      </c>
      <c r="AH70" s="10"/>
      <c r="AI70" s="10"/>
      <c r="AJ70" s="10"/>
      <c r="AK70" s="140"/>
      <c r="AL70" s="19"/>
      <c r="AM70" s="140"/>
      <c r="AN70" s="56"/>
    </row>
    <row r="71" spans="1:40" ht="9" customHeight="1">
      <c r="A71" s="10" t="s">
        <v>789</v>
      </c>
      <c r="B71" s="10"/>
      <c r="C71" s="10"/>
      <c r="D71" s="10"/>
      <c r="E71" s="71">
        <f t="shared" si="32"/>
        <v>0</v>
      </c>
      <c r="F71" s="17">
        <v>-8</v>
      </c>
      <c r="G71" s="19" t="str">
        <f t="shared" si="33"/>
        <v>…………</v>
      </c>
      <c r="H71" s="141">
        <v>0</v>
      </c>
      <c r="I71" s="9" t="s">
        <v>337</v>
      </c>
      <c r="J71" s="89" t="s">
        <v>789</v>
      </c>
      <c r="K71" s="89"/>
      <c r="L71" s="89"/>
      <c r="M71" s="89"/>
      <c r="N71" s="92">
        <f>TRUNC($R$18/2)+F71</f>
        <v>-3</v>
      </c>
      <c r="O71" s="26"/>
      <c r="P71" s="26" t="s">
        <v>166</v>
      </c>
      <c r="Q71" s="132"/>
      <c r="R71" s="26"/>
      <c r="S71" s="142">
        <v>3</v>
      </c>
      <c r="T71" s="26"/>
      <c r="U71" s="132" t="s">
        <v>98</v>
      </c>
      <c r="V71" s="10"/>
      <c r="W71" s="10" t="s">
        <v>725</v>
      </c>
      <c r="X71" s="10"/>
      <c r="Y71" s="10"/>
      <c r="Z71" s="10"/>
      <c r="AA71" s="10"/>
      <c r="AC71" s="140">
        <v>-8</v>
      </c>
      <c r="AD71" s="19" t="str">
        <f t="shared" si="28"/>
        <v>…………</v>
      </c>
      <c r="AE71" s="140">
        <v>0</v>
      </c>
      <c r="AF71" s="56">
        <f t="shared" si="29"/>
        <v>0</v>
      </c>
      <c r="AG71" s="10" t="s">
        <v>622</v>
      </c>
      <c r="AH71" s="10"/>
      <c r="AI71" s="10"/>
      <c r="AJ71" s="10"/>
      <c r="AK71" s="140">
        <v>-11</v>
      </c>
      <c r="AL71" s="19" t="str">
        <f>$AD$49</f>
        <v>…………</v>
      </c>
      <c r="AM71" s="140">
        <v>0</v>
      </c>
      <c r="AN71" s="56">
        <f>IF(AK71=-11,0,LOOKUP(AK71,$Z$211:$Z$228,$AA$211:$AA$228))</f>
        <v>0</v>
      </c>
    </row>
    <row r="72" spans="1:41" ht="9" customHeight="1">
      <c r="A72" s="10" t="s">
        <v>210</v>
      </c>
      <c r="B72" s="10"/>
      <c r="C72" s="10"/>
      <c r="D72" s="10"/>
      <c r="E72" s="71">
        <f t="shared" si="32"/>
        <v>0</v>
      </c>
      <c r="F72" s="17">
        <v>-8</v>
      </c>
      <c r="G72" s="19" t="str">
        <f t="shared" si="33"/>
        <v>…………</v>
      </c>
      <c r="H72" s="141">
        <v>0</v>
      </c>
      <c r="I72" s="9" t="s">
        <v>337</v>
      </c>
      <c r="J72" s="89" t="s">
        <v>210</v>
      </c>
      <c r="K72" s="89"/>
      <c r="L72" s="89"/>
      <c r="M72" s="89"/>
      <c r="N72" s="92">
        <f>TRUNC($R$19/2)+F72</f>
        <v>-3</v>
      </c>
      <c r="O72" s="26"/>
      <c r="P72" s="26" t="s">
        <v>167</v>
      </c>
      <c r="Q72" s="132"/>
      <c r="R72" s="26"/>
      <c r="S72" s="142">
        <f>1+$H$30</f>
        <v>1</v>
      </c>
      <c r="T72" s="26"/>
      <c r="U72" s="26" t="s">
        <v>510</v>
      </c>
      <c r="V72" s="10"/>
      <c r="W72" s="10" t="s">
        <v>726</v>
      </c>
      <c r="X72" s="10"/>
      <c r="Y72" s="10"/>
      <c r="Z72" s="10"/>
      <c r="AA72" s="10"/>
      <c r="AC72" s="140">
        <v>-8</v>
      </c>
      <c r="AD72" s="19" t="str">
        <f t="shared" si="28"/>
        <v>…………</v>
      </c>
      <c r="AE72" s="140">
        <v>0</v>
      </c>
      <c r="AF72" s="56">
        <f t="shared" si="29"/>
        <v>0</v>
      </c>
      <c r="AG72" s="10" t="s">
        <v>623</v>
      </c>
      <c r="AH72" s="10"/>
      <c r="AI72" s="10"/>
      <c r="AJ72" s="10"/>
      <c r="AK72" s="140">
        <v>-11</v>
      </c>
      <c r="AL72" s="19" t="str">
        <f>$AD$49</f>
        <v>…………</v>
      </c>
      <c r="AM72" s="140">
        <v>0</v>
      </c>
      <c r="AN72" s="56">
        <f>IF(AK72=-11,0,LOOKUP(AK72,$Z$211:$Z$228,$AA$211:$AA$228))</f>
        <v>0</v>
      </c>
      <c r="AO72" s="10"/>
    </row>
    <row r="73" spans="1:41" ht="9" customHeight="1">
      <c r="A73" s="10" t="s">
        <v>790</v>
      </c>
      <c r="B73" s="10"/>
      <c r="C73" s="10"/>
      <c r="D73" s="10"/>
      <c r="E73" s="71">
        <f t="shared" si="32"/>
        <v>0</v>
      </c>
      <c r="F73" s="17">
        <v>-8</v>
      </c>
      <c r="G73" s="19" t="str">
        <f t="shared" si="33"/>
        <v>…………</v>
      </c>
      <c r="H73" s="141">
        <v>0</v>
      </c>
      <c r="I73" s="9" t="s">
        <v>337</v>
      </c>
      <c r="J73" s="89" t="s">
        <v>790</v>
      </c>
      <c r="K73" s="89"/>
      <c r="L73" s="89"/>
      <c r="M73" s="89"/>
      <c r="N73" s="92">
        <f>TRUNC($R$19/2)+F73</f>
        <v>-3</v>
      </c>
      <c r="O73" s="26"/>
      <c r="P73" s="26" t="s">
        <v>168</v>
      </c>
      <c r="Q73" s="132"/>
      <c r="R73" s="26"/>
      <c r="S73" s="142">
        <f>2+$H$30</f>
        <v>2</v>
      </c>
      <c r="T73" s="26"/>
      <c r="U73" s="132" t="s">
        <v>397</v>
      </c>
      <c r="V73" s="10"/>
      <c r="W73" s="10" t="s">
        <v>727</v>
      </c>
      <c r="X73" s="10"/>
      <c r="Y73" s="10"/>
      <c r="Z73" s="10"/>
      <c r="AA73" s="10"/>
      <c r="AC73" s="140">
        <v>-8</v>
      </c>
      <c r="AD73" s="19" t="str">
        <f t="shared" si="28"/>
        <v>…………</v>
      </c>
      <c r="AE73" s="140">
        <v>0</v>
      </c>
      <c r="AF73" s="56">
        <f t="shared" si="29"/>
        <v>0</v>
      </c>
      <c r="AG73" s="10" t="s">
        <v>403</v>
      </c>
      <c r="AH73" s="10"/>
      <c r="AI73" s="10"/>
      <c r="AJ73" s="10"/>
      <c r="AK73" s="140">
        <v>-11</v>
      </c>
      <c r="AL73" s="19" t="str">
        <f>$AD$49</f>
        <v>…………</v>
      </c>
      <c r="AM73" s="140">
        <v>0</v>
      </c>
      <c r="AN73" s="56">
        <f>IF(AK73=-11,0,LOOKUP(AK73,$Z$211:$Z$228,$AA$211:$AA$228))</f>
        <v>0</v>
      </c>
      <c r="AO73" s="10"/>
    </row>
    <row r="74" spans="1:41" ht="9" customHeight="1">
      <c r="A74" s="10" t="s">
        <v>583</v>
      </c>
      <c r="B74" s="10"/>
      <c r="C74" s="10"/>
      <c r="D74" s="10"/>
      <c r="E74" s="71">
        <f t="shared" si="32"/>
        <v>0</v>
      </c>
      <c r="F74" s="17">
        <v>-8</v>
      </c>
      <c r="G74" s="19" t="str">
        <f t="shared" si="33"/>
        <v>…………</v>
      </c>
      <c r="H74" s="141">
        <v>0</v>
      </c>
      <c r="I74" s="9" t="s">
        <v>337</v>
      </c>
      <c r="J74" s="89" t="s">
        <v>583</v>
      </c>
      <c r="K74" s="89"/>
      <c r="L74" s="89"/>
      <c r="M74" s="89"/>
      <c r="N74" s="92">
        <f>TRUNC($R$19/2)+F74</f>
        <v>-3</v>
      </c>
      <c r="O74" s="26"/>
      <c r="P74" s="26" t="s">
        <v>169</v>
      </c>
      <c r="Q74" s="132"/>
      <c r="R74" s="26"/>
      <c r="S74" s="142">
        <f>1+$H$30</f>
        <v>1</v>
      </c>
      <c r="T74" s="26"/>
      <c r="U74" s="26" t="s">
        <v>276</v>
      </c>
      <c r="V74" s="10"/>
      <c r="W74" s="10" t="s">
        <v>756</v>
      </c>
      <c r="X74" s="10"/>
      <c r="Y74" s="10"/>
      <c r="Z74" s="10"/>
      <c r="AA74" s="10"/>
      <c r="AC74" s="140">
        <v>-8</v>
      </c>
      <c r="AD74" s="19" t="str">
        <f t="shared" si="28"/>
        <v>…………</v>
      </c>
      <c r="AE74" s="140">
        <v>0</v>
      </c>
      <c r="AF74" s="56">
        <f t="shared" si="29"/>
        <v>0</v>
      </c>
      <c r="AG74" s="10" t="s">
        <v>404</v>
      </c>
      <c r="AH74" s="10"/>
      <c r="AI74" s="10"/>
      <c r="AJ74" s="10"/>
      <c r="AK74" s="140">
        <v>-11</v>
      </c>
      <c r="AL74" s="19" t="str">
        <f>$AD$49</f>
        <v>…………</v>
      </c>
      <c r="AM74" s="140">
        <v>0</v>
      </c>
      <c r="AN74" s="56">
        <f>(IF(AK74=-11,0,LOOKUP(AK74,$Z$211:$Z$228,$AA$211:$AA$228)))*2</f>
        <v>0</v>
      </c>
      <c r="AO74" s="10"/>
    </row>
    <row r="75" spans="1:41" ht="9" customHeight="1">
      <c r="A75" s="10" t="s">
        <v>584</v>
      </c>
      <c r="B75" s="10"/>
      <c r="C75" s="10"/>
      <c r="D75" s="10"/>
      <c r="E75" s="71">
        <f t="shared" si="32"/>
        <v>0</v>
      </c>
      <c r="F75" s="17">
        <v>-8</v>
      </c>
      <c r="G75" s="19" t="str">
        <f t="shared" si="33"/>
        <v>…………</v>
      </c>
      <c r="H75" s="141">
        <v>0</v>
      </c>
      <c r="I75" s="9" t="s">
        <v>337</v>
      </c>
      <c r="J75" s="89" t="s">
        <v>584</v>
      </c>
      <c r="K75" s="89"/>
      <c r="L75" s="89"/>
      <c r="M75" s="89"/>
      <c r="N75" s="92">
        <f>TRUNC($R$19/2)+F75</f>
        <v>-3</v>
      </c>
      <c r="O75" s="26"/>
      <c r="P75" s="26" t="s">
        <v>170</v>
      </c>
      <c r="Q75" s="132"/>
      <c r="R75" s="26"/>
      <c r="S75" s="142" t="s">
        <v>319</v>
      </c>
      <c r="T75" s="26"/>
      <c r="U75" s="26" t="s">
        <v>252</v>
      </c>
      <c r="V75" s="10"/>
      <c r="W75" s="10" t="s">
        <v>757</v>
      </c>
      <c r="X75" s="10"/>
      <c r="Y75" s="10"/>
      <c r="Z75" s="10"/>
      <c r="AA75" s="10"/>
      <c r="AC75" s="140">
        <v>-8</v>
      </c>
      <c r="AD75" s="19" t="str">
        <f t="shared" si="28"/>
        <v>…………</v>
      </c>
      <c r="AE75" s="140">
        <v>0</v>
      </c>
      <c r="AF75" s="56">
        <f t="shared" si="29"/>
        <v>0</v>
      </c>
      <c r="AG75" s="137" t="s">
        <v>405</v>
      </c>
      <c r="AH75" s="89"/>
      <c r="AI75" s="89"/>
      <c r="AJ75" s="89"/>
      <c r="AK75" s="89"/>
      <c r="AL75" s="89"/>
      <c r="AM75" s="89"/>
      <c r="AN75" s="26"/>
      <c r="AO75" s="10"/>
    </row>
    <row r="76" spans="1:41" ht="9" customHeight="1">
      <c r="A76" s="10" t="s">
        <v>585</v>
      </c>
      <c r="B76" s="10"/>
      <c r="C76" s="10"/>
      <c r="D76" s="10"/>
      <c r="E76" s="71">
        <f t="shared" si="32"/>
        <v>0</v>
      </c>
      <c r="F76" s="17">
        <v>-8</v>
      </c>
      <c r="G76" s="19" t="str">
        <f t="shared" si="33"/>
        <v>…………</v>
      </c>
      <c r="H76" s="141">
        <v>0</v>
      </c>
      <c r="I76" s="9" t="s">
        <v>337</v>
      </c>
      <c r="J76" s="89" t="s">
        <v>585</v>
      </c>
      <c r="K76" s="89"/>
      <c r="L76" s="89"/>
      <c r="M76" s="89"/>
      <c r="N76" s="92">
        <f>TRUNC($R$18/2)+F76</f>
        <v>-3</v>
      </c>
      <c r="O76" s="26"/>
      <c r="P76" s="26" t="s">
        <v>171</v>
      </c>
      <c r="Q76" s="132"/>
      <c r="R76" s="26"/>
      <c r="S76" s="142">
        <f>1+$H$30</f>
        <v>1</v>
      </c>
      <c r="T76" s="26"/>
      <c r="U76" s="26" t="s">
        <v>504</v>
      </c>
      <c r="V76" s="10"/>
      <c r="W76" s="10" t="s">
        <v>758</v>
      </c>
      <c r="X76" s="10"/>
      <c r="Y76" s="10"/>
      <c r="Z76" s="10"/>
      <c r="AA76" s="10"/>
      <c r="AC76" s="140">
        <v>-8</v>
      </c>
      <c r="AD76" s="19" t="str">
        <f t="shared" si="28"/>
        <v>…………</v>
      </c>
      <c r="AE76" s="140">
        <v>0</v>
      </c>
      <c r="AF76" s="56">
        <f t="shared" si="29"/>
        <v>0</v>
      </c>
      <c r="AG76" s="87" t="s">
        <v>406</v>
      </c>
      <c r="AH76" s="89"/>
      <c r="AI76" s="89"/>
      <c r="AJ76" s="89"/>
      <c r="AK76" s="89"/>
      <c r="AL76" s="89"/>
      <c r="AM76" s="89"/>
      <c r="AN76" s="26"/>
      <c r="AO76" s="10"/>
    </row>
    <row r="77" spans="1:40" ht="9" customHeight="1">
      <c r="A77" s="10" t="s">
        <v>733</v>
      </c>
      <c r="B77" s="10"/>
      <c r="C77" s="10"/>
      <c r="D77" s="10"/>
      <c r="E77" s="71">
        <f t="shared" si="32"/>
        <v>0</v>
      </c>
      <c r="F77" s="17">
        <v>-8</v>
      </c>
      <c r="G77" s="19" t="str">
        <f t="shared" si="33"/>
        <v>…………</v>
      </c>
      <c r="H77" s="141">
        <v>0</v>
      </c>
      <c r="I77" s="9" t="s">
        <v>337</v>
      </c>
      <c r="J77" s="89" t="s">
        <v>733</v>
      </c>
      <c r="K77" s="89"/>
      <c r="L77" s="89"/>
      <c r="M77" s="89"/>
      <c r="N77" s="92">
        <f>TRUNC($R$19/2)+F77</f>
        <v>-3</v>
      </c>
      <c r="O77" s="26"/>
      <c r="P77" s="26" t="s">
        <v>172</v>
      </c>
      <c r="Q77" s="132"/>
      <c r="R77" s="92" t="s">
        <v>413</v>
      </c>
      <c r="S77" s="142">
        <f>2+$H$30</f>
        <v>2</v>
      </c>
      <c r="T77" s="83" t="s">
        <v>415</v>
      </c>
      <c r="U77" s="26" t="s">
        <v>276</v>
      </c>
      <c r="V77" s="10"/>
      <c r="W77" s="10" t="s">
        <v>759</v>
      </c>
      <c r="X77" s="10"/>
      <c r="Y77" s="10"/>
      <c r="Z77" s="10"/>
      <c r="AA77" s="10"/>
      <c r="AC77" s="140">
        <v>-8</v>
      </c>
      <c r="AD77" s="19" t="str">
        <f t="shared" si="28"/>
        <v>…………</v>
      </c>
      <c r="AE77" s="140">
        <v>0</v>
      </c>
      <c r="AF77" s="56">
        <f t="shared" si="29"/>
        <v>0</v>
      </c>
      <c r="AG77" s="138" t="s">
        <v>719</v>
      </c>
      <c r="AH77" s="138"/>
      <c r="AI77" s="138"/>
      <c r="AJ77" s="138"/>
      <c r="AK77" s="146">
        <f>SUM(E40:E77)+SUM(AF49:AF77)+SUM(AN49:AN74)+AN74</f>
        <v>0</v>
      </c>
      <c r="AL77" s="146"/>
      <c r="AM77" s="146"/>
      <c r="AN77" s="92"/>
    </row>
    <row r="78" spans="29:35" ht="9" customHeight="1">
      <c r="AC78" s="124" t="s">
        <v>156</v>
      </c>
      <c r="AD78" s="99"/>
      <c r="AE78" s="99"/>
      <c r="AF78" s="99"/>
      <c r="AG78" s="99"/>
      <c r="AH78" s="99"/>
      <c r="AI78" s="99"/>
    </row>
    <row r="79" spans="21:40" ht="9" customHeight="1">
      <c r="U79" s="121" t="s">
        <v>442</v>
      </c>
      <c r="V79" s="98"/>
      <c r="W79" s="98"/>
      <c r="X79" s="98"/>
      <c r="Y79" s="98"/>
      <c r="Z79" s="98"/>
      <c r="AA79" s="98"/>
      <c r="AB79" s="121" t="s">
        <v>117</v>
      </c>
      <c r="AG79" s="98"/>
      <c r="AI79" s="121" t="s">
        <v>289</v>
      </c>
      <c r="AL79" s="6"/>
      <c r="AM79" s="6"/>
      <c r="AN79" s="98"/>
    </row>
    <row r="80" spans="21:40" ht="9" customHeight="1">
      <c r="U80" s="89" t="s">
        <v>246</v>
      </c>
      <c r="V80" s="89"/>
      <c r="W80" s="89"/>
      <c r="Y80" s="26">
        <v>0.3</v>
      </c>
      <c r="Z80" s="26" t="s">
        <v>247</v>
      </c>
      <c r="AA80" s="89"/>
      <c r="AB80" s="89" t="s">
        <v>118</v>
      </c>
      <c r="AC80" s="89"/>
      <c r="AD80" s="89"/>
      <c r="AE80" s="89"/>
      <c r="AF80" s="26">
        <v>0.1</v>
      </c>
      <c r="AG80" s="26" t="s">
        <v>475</v>
      </c>
      <c r="AI80" s="89" t="s">
        <v>290</v>
      </c>
      <c r="AM80" s="26"/>
      <c r="AN80" s="26"/>
    </row>
    <row r="81" spans="21:40" ht="9" customHeight="1">
      <c r="U81" s="89" t="s">
        <v>248</v>
      </c>
      <c r="V81" s="89"/>
      <c r="W81" s="89"/>
      <c r="Y81" s="26">
        <v>0.4</v>
      </c>
      <c r="Z81" s="26" t="s">
        <v>247</v>
      </c>
      <c r="AA81" s="89"/>
      <c r="AB81" s="89" t="s">
        <v>119</v>
      </c>
      <c r="AC81" s="89"/>
      <c r="AD81" s="89"/>
      <c r="AE81" s="89"/>
      <c r="AF81" s="26">
        <v>0.1</v>
      </c>
      <c r="AG81" s="26" t="s">
        <v>497</v>
      </c>
      <c r="AI81" s="89" t="s">
        <v>291</v>
      </c>
      <c r="AM81" s="26"/>
      <c r="AN81" s="26"/>
    </row>
    <row r="82" spans="21:40" ht="9" customHeight="1">
      <c r="U82" s="89" t="s">
        <v>249</v>
      </c>
      <c r="V82" s="89"/>
      <c r="W82" s="89"/>
      <c r="Y82" s="26">
        <v>0.2</v>
      </c>
      <c r="Z82" s="26" t="s">
        <v>247</v>
      </c>
      <c r="AA82" s="89"/>
      <c r="AB82" s="89" t="s">
        <v>120</v>
      </c>
      <c r="AC82" s="89"/>
      <c r="AD82" s="89"/>
      <c r="AE82" s="89"/>
      <c r="AF82" s="26">
        <v>0.3</v>
      </c>
      <c r="AG82" s="26" t="s">
        <v>278</v>
      </c>
      <c r="AI82" s="89" t="s">
        <v>781</v>
      </c>
      <c r="AM82" s="26"/>
      <c r="AN82" s="26"/>
    </row>
    <row r="83" spans="21:40" ht="9" customHeight="1">
      <c r="U83" s="89" t="s">
        <v>250</v>
      </c>
      <c r="V83" s="89"/>
      <c r="W83" s="89"/>
      <c r="Y83" s="26">
        <v>0.4</v>
      </c>
      <c r="Z83" s="26" t="s">
        <v>247</v>
      </c>
      <c r="AA83" s="89"/>
      <c r="AB83" s="89" t="s">
        <v>121</v>
      </c>
      <c r="AC83" s="89"/>
      <c r="AD83" s="89"/>
      <c r="AE83" s="89"/>
      <c r="AF83" s="26">
        <v>0.2</v>
      </c>
      <c r="AG83" s="26" t="s">
        <v>252</v>
      </c>
      <c r="AI83" s="89" t="s">
        <v>782</v>
      </c>
      <c r="AM83" s="26" t="s">
        <v>654</v>
      </c>
      <c r="AN83" s="26" t="s">
        <v>85</v>
      </c>
    </row>
    <row r="84" spans="21:40" ht="9" customHeight="1">
      <c r="U84" s="89" t="s">
        <v>251</v>
      </c>
      <c r="V84" s="89"/>
      <c r="W84" s="89"/>
      <c r="Y84" s="26">
        <v>0.1</v>
      </c>
      <c r="Z84" s="26" t="s">
        <v>252</v>
      </c>
      <c r="AA84" s="89"/>
      <c r="AB84" s="89" t="s">
        <v>122</v>
      </c>
      <c r="AC84" s="89"/>
      <c r="AD84" s="89"/>
      <c r="AE84" s="89"/>
      <c r="AF84" s="26">
        <v>0.5</v>
      </c>
      <c r="AG84" s="26" t="s">
        <v>278</v>
      </c>
      <c r="AI84" s="89" t="s">
        <v>76</v>
      </c>
      <c r="AM84" s="26"/>
      <c r="AN84" s="26"/>
    </row>
    <row r="85" spans="1:40" ht="9" customHeight="1">
      <c r="A85" s="147" t="str">
        <f>C6</f>
        <v>Name</v>
      </c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89" t="s">
        <v>275</v>
      </c>
      <c r="V85" s="89"/>
      <c r="W85" s="89"/>
      <c r="Y85" s="26" t="s">
        <v>715</v>
      </c>
      <c r="Z85" s="26" t="s">
        <v>276</v>
      </c>
      <c r="AA85" s="89"/>
      <c r="AB85" s="89" t="s">
        <v>123</v>
      </c>
      <c r="AC85" s="89"/>
      <c r="AD85" s="89"/>
      <c r="AE85" s="89"/>
      <c r="AF85" s="26">
        <v>0.6</v>
      </c>
      <c r="AG85" s="26" t="s">
        <v>504</v>
      </c>
      <c r="AI85" s="89" t="s">
        <v>188</v>
      </c>
      <c r="AM85" s="26" t="s">
        <v>654</v>
      </c>
      <c r="AN85" s="26" t="s">
        <v>263</v>
      </c>
    </row>
    <row r="86" spans="1:40" ht="9" customHeight="1">
      <c r="A86" s="147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89" t="s">
        <v>277</v>
      </c>
      <c r="V86" s="89"/>
      <c r="W86" s="89"/>
      <c r="Y86" s="26">
        <v>0.1</v>
      </c>
      <c r="Z86" s="26" t="s">
        <v>278</v>
      </c>
      <c r="AA86" s="89"/>
      <c r="AB86" s="89" t="s">
        <v>124</v>
      </c>
      <c r="AC86" s="89"/>
      <c r="AD86" s="89"/>
      <c r="AE86" s="89"/>
      <c r="AF86" s="26">
        <v>1</v>
      </c>
      <c r="AG86" s="26" t="s">
        <v>276</v>
      </c>
      <c r="AI86" s="89" t="s">
        <v>292</v>
      </c>
      <c r="AM86" s="26"/>
      <c r="AN86" s="26"/>
    </row>
    <row r="87" spans="21:40" ht="9" customHeight="1">
      <c r="U87" s="89" t="s">
        <v>279</v>
      </c>
      <c r="V87" s="89"/>
      <c r="W87" s="89"/>
      <c r="Y87" s="26" t="s">
        <v>715</v>
      </c>
      <c r="Z87" s="26" t="s">
        <v>278</v>
      </c>
      <c r="AA87" s="89"/>
      <c r="AB87" s="89" t="s">
        <v>125</v>
      </c>
      <c r="AC87" s="89"/>
      <c r="AD87" s="89"/>
      <c r="AE87" s="89"/>
      <c r="AF87" s="26" t="s">
        <v>715</v>
      </c>
      <c r="AG87" s="26" t="s">
        <v>475</v>
      </c>
      <c r="AI87" s="89" t="s">
        <v>293</v>
      </c>
      <c r="AM87" s="26" t="s">
        <v>654</v>
      </c>
      <c r="AN87" s="26" t="s">
        <v>294</v>
      </c>
    </row>
    <row r="88" spans="21:40" ht="9" customHeight="1">
      <c r="U88" s="89" t="s">
        <v>280</v>
      </c>
      <c r="V88" s="89"/>
      <c r="W88" s="89"/>
      <c r="Y88" s="26">
        <v>1</v>
      </c>
      <c r="Z88" s="26" t="s">
        <v>281</v>
      </c>
      <c r="AA88" s="89"/>
      <c r="AB88" s="89" t="s">
        <v>126</v>
      </c>
      <c r="AC88" s="89"/>
      <c r="AD88" s="89"/>
      <c r="AE88" s="89"/>
      <c r="AF88" s="26" t="s">
        <v>715</v>
      </c>
      <c r="AG88" s="26" t="s">
        <v>294</v>
      </c>
      <c r="AI88" s="89" t="s">
        <v>295</v>
      </c>
      <c r="AM88" s="26" t="s">
        <v>296</v>
      </c>
      <c r="AN88" s="26" t="s">
        <v>85</v>
      </c>
    </row>
    <row r="89" spans="1:40" ht="9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89" t="s">
        <v>282</v>
      </c>
      <c r="V89" s="89"/>
      <c r="W89" s="89"/>
      <c r="Y89" s="26">
        <v>0.4</v>
      </c>
      <c r="Z89" s="26" t="s">
        <v>276</v>
      </c>
      <c r="AA89" s="89"/>
      <c r="AB89" s="89" t="s">
        <v>127</v>
      </c>
      <c r="AC89" s="89"/>
      <c r="AD89" s="89"/>
      <c r="AE89" s="89"/>
      <c r="AF89" s="26"/>
      <c r="AG89" s="26"/>
      <c r="AI89" s="89" t="s">
        <v>297</v>
      </c>
      <c r="AM89" s="26" t="s">
        <v>298</v>
      </c>
      <c r="AN89" s="26" t="s">
        <v>85</v>
      </c>
    </row>
    <row r="90" spans="1:40" ht="9" customHeight="1">
      <c r="A90" s="113" t="s">
        <v>555</v>
      </c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"/>
      <c r="U90" s="89" t="s">
        <v>299</v>
      </c>
      <c r="V90" s="89"/>
      <c r="W90" s="89"/>
      <c r="Y90" s="26">
        <v>0.2</v>
      </c>
      <c r="Z90" s="26" t="s">
        <v>278</v>
      </c>
      <c r="AA90" s="89"/>
      <c r="AB90" s="83" t="s">
        <v>16</v>
      </c>
      <c r="AC90" s="89"/>
      <c r="AD90" s="89"/>
      <c r="AE90" s="89"/>
      <c r="AF90" s="26">
        <v>1</v>
      </c>
      <c r="AG90" s="26" t="s">
        <v>17</v>
      </c>
      <c r="AI90" s="89" t="s">
        <v>488</v>
      </c>
      <c r="AM90" s="26" t="s">
        <v>489</v>
      </c>
      <c r="AN90" s="26" t="s">
        <v>483</v>
      </c>
    </row>
    <row r="91" spans="2:40" ht="9" customHeight="1">
      <c r="B91" s="10"/>
      <c r="C91" s="10"/>
      <c r="E91" s="18" t="s">
        <v>562</v>
      </c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35" t="s">
        <v>624</v>
      </c>
      <c r="U91" s="89" t="s">
        <v>472</v>
      </c>
      <c r="V91" s="89"/>
      <c r="W91" s="89"/>
      <c r="Y91" s="26">
        <v>0.1</v>
      </c>
      <c r="Z91" s="26" t="s">
        <v>473</v>
      </c>
      <c r="AA91" s="89"/>
      <c r="AB91" s="89" t="s">
        <v>18</v>
      </c>
      <c r="AC91" s="89"/>
      <c r="AD91" s="89"/>
      <c r="AE91" s="89"/>
      <c r="AF91" s="26">
        <v>0.5</v>
      </c>
      <c r="AG91" s="26" t="s">
        <v>481</v>
      </c>
      <c r="AI91" s="89" t="s">
        <v>490</v>
      </c>
      <c r="AM91" s="26" t="s">
        <v>491</v>
      </c>
      <c r="AN91" s="26" t="s">
        <v>475</v>
      </c>
    </row>
    <row r="92" spans="2:40" ht="9" customHeight="1">
      <c r="B92" s="10"/>
      <c r="C92" s="10"/>
      <c r="E92" s="18" t="s">
        <v>557</v>
      </c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35" t="str">
        <f>S91</f>
        <v>……………………………………………………………………………………….…..…………</v>
      </c>
      <c r="U92" s="89" t="s">
        <v>474</v>
      </c>
      <c r="V92" s="89"/>
      <c r="W92" s="89"/>
      <c r="Y92" s="26" t="s">
        <v>715</v>
      </c>
      <c r="Z92" s="26" t="s">
        <v>475</v>
      </c>
      <c r="AA92" s="89"/>
      <c r="AB92" s="121" t="s">
        <v>274</v>
      </c>
      <c r="AC92" s="98"/>
      <c r="AD92" s="98"/>
      <c r="AF92" s="6"/>
      <c r="AG92" s="6"/>
      <c r="AI92" s="89" t="s">
        <v>492</v>
      </c>
      <c r="AM92" s="26"/>
      <c r="AN92" s="26" t="s">
        <v>85</v>
      </c>
    </row>
    <row r="93" spans="2:40" ht="9" customHeight="1">
      <c r="B93" s="10"/>
      <c r="C93" s="10"/>
      <c r="E93" s="18" t="s">
        <v>561</v>
      </c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35" t="str">
        <f>S91</f>
        <v>……………………………………………………………………………………….…..…………</v>
      </c>
      <c r="U93" s="89" t="s">
        <v>476</v>
      </c>
      <c r="V93" s="89"/>
      <c r="W93" s="89"/>
      <c r="Y93" s="26" t="s">
        <v>715</v>
      </c>
      <c r="Z93" s="26" t="s">
        <v>473</v>
      </c>
      <c r="AA93" s="89"/>
      <c r="AB93" s="89" t="s">
        <v>790</v>
      </c>
      <c r="AF93" s="26">
        <v>0.1</v>
      </c>
      <c r="AG93" s="26" t="s">
        <v>397</v>
      </c>
      <c r="AI93" s="121" t="s">
        <v>493</v>
      </c>
      <c r="AM93" s="26"/>
      <c r="AN93" s="26"/>
    </row>
    <row r="94" spans="2:40" ht="9" customHeight="1">
      <c r="B94" s="10"/>
      <c r="C94" s="10"/>
      <c r="E94" s="18" t="s">
        <v>563</v>
      </c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35" t="str">
        <f>S91</f>
        <v>……………………………………………………………………………………….…..…………</v>
      </c>
      <c r="U94" s="89" t="s">
        <v>477</v>
      </c>
      <c r="V94" s="89"/>
      <c r="W94" s="89"/>
      <c r="Y94" s="26">
        <v>0.1</v>
      </c>
      <c r="Z94" s="26" t="s">
        <v>278</v>
      </c>
      <c r="AA94" s="89"/>
      <c r="AB94" s="89" t="s">
        <v>398</v>
      </c>
      <c r="AF94" s="26">
        <v>0.5</v>
      </c>
      <c r="AG94" s="26" t="s">
        <v>247</v>
      </c>
      <c r="AI94" s="89" t="s">
        <v>660</v>
      </c>
      <c r="AM94" s="26"/>
      <c r="AN94" s="26"/>
    </row>
    <row r="95" spans="1:40" ht="9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89" t="s">
        <v>478</v>
      </c>
      <c r="V95" s="89"/>
      <c r="W95" s="89"/>
      <c r="Y95" s="26">
        <v>0.2</v>
      </c>
      <c r="Z95" s="26" t="s">
        <v>276</v>
      </c>
      <c r="AA95" s="89"/>
      <c r="AB95" s="89" t="s">
        <v>399</v>
      </c>
      <c r="AF95" s="26">
        <v>1</v>
      </c>
      <c r="AG95" s="26" t="s">
        <v>276</v>
      </c>
      <c r="AI95" s="89" t="s">
        <v>661</v>
      </c>
      <c r="AM95" s="26"/>
      <c r="AN95" s="26" t="s">
        <v>263</v>
      </c>
    </row>
    <row r="96" spans="1:40" ht="9" customHeight="1">
      <c r="A96" s="113" t="s">
        <v>558</v>
      </c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S96" s="34" t="s">
        <v>559</v>
      </c>
      <c r="U96" s="89" t="s">
        <v>479</v>
      </c>
      <c r="V96" s="89"/>
      <c r="W96" s="89"/>
      <c r="Y96" s="26">
        <v>0.1</v>
      </c>
      <c r="Z96" s="26" t="s">
        <v>278</v>
      </c>
      <c r="AA96" s="89"/>
      <c r="AB96" s="89" t="s">
        <v>324</v>
      </c>
      <c r="AF96" s="26">
        <v>0.3</v>
      </c>
      <c r="AG96" s="26" t="s">
        <v>276</v>
      </c>
      <c r="AI96" s="89" t="s">
        <v>662</v>
      </c>
      <c r="AM96" s="26"/>
      <c r="AN96" s="26" t="s">
        <v>294</v>
      </c>
    </row>
    <row r="97" spans="1:40" ht="9" customHeight="1">
      <c r="A97" s="93" t="s">
        <v>655</v>
      </c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10"/>
      <c r="S97" s="35" t="s">
        <v>300</v>
      </c>
      <c r="U97" s="89" t="s">
        <v>480</v>
      </c>
      <c r="V97" s="89"/>
      <c r="W97" s="89"/>
      <c r="Y97" s="26" t="s">
        <v>715</v>
      </c>
      <c r="Z97" s="26" t="s">
        <v>481</v>
      </c>
      <c r="AA97" s="89"/>
      <c r="AB97" s="89" t="s">
        <v>400</v>
      </c>
      <c r="AF97" s="26">
        <v>0.1</v>
      </c>
      <c r="AG97" s="26" t="s">
        <v>265</v>
      </c>
      <c r="AI97" s="89" t="s">
        <v>663</v>
      </c>
      <c r="AM97" s="26"/>
      <c r="AN97" s="26" t="s">
        <v>481</v>
      </c>
    </row>
    <row r="98" spans="1:40" ht="9" customHeight="1">
      <c r="A98" s="93" t="s">
        <v>655</v>
      </c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10"/>
      <c r="S98" s="35" t="s">
        <v>300</v>
      </c>
      <c r="U98" s="121" t="s">
        <v>283</v>
      </c>
      <c r="V98" s="89"/>
      <c r="W98" s="89"/>
      <c r="Y98" s="26"/>
      <c r="Z98" s="26"/>
      <c r="AA98" s="89"/>
      <c r="AB98" s="89" t="s">
        <v>401</v>
      </c>
      <c r="AF98" s="26">
        <v>0.2</v>
      </c>
      <c r="AG98" s="26" t="s">
        <v>252</v>
      </c>
      <c r="AI98" s="89" t="s">
        <v>664</v>
      </c>
      <c r="AM98" s="26"/>
      <c r="AN98" s="26" t="s">
        <v>475</v>
      </c>
    </row>
    <row r="99" spans="1:40" ht="9" customHeight="1">
      <c r="A99" s="93" t="s">
        <v>655</v>
      </c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10"/>
      <c r="S99" s="35" t="s">
        <v>300</v>
      </c>
      <c r="U99" s="89" t="s">
        <v>157</v>
      </c>
      <c r="V99" s="89"/>
      <c r="W99" s="89"/>
      <c r="Y99" s="26">
        <v>0.1</v>
      </c>
      <c r="Z99" s="26" t="s">
        <v>482</v>
      </c>
      <c r="AA99" s="89"/>
      <c r="AB99" s="89" t="s">
        <v>402</v>
      </c>
      <c r="AF99" s="26">
        <v>0.2</v>
      </c>
      <c r="AG99" s="26" t="s">
        <v>278</v>
      </c>
      <c r="AI99" s="89" t="s">
        <v>665</v>
      </c>
      <c r="AM99" s="26"/>
      <c r="AN99" s="26" t="s">
        <v>473</v>
      </c>
    </row>
    <row r="100" spans="1:40" ht="9" customHeight="1">
      <c r="A100" s="93" t="s">
        <v>655</v>
      </c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10"/>
      <c r="S100" s="35" t="s">
        <v>300</v>
      </c>
      <c r="U100" s="89" t="s">
        <v>158</v>
      </c>
      <c r="V100" s="89"/>
      <c r="W100" s="89"/>
      <c r="Y100" s="26" t="s">
        <v>715</v>
      </c>
      <c r="Z100" s="26" t="s">
        <v>483</v>
      </c>
      <c r="AA100" s="89"/>
      <c r="AB100" s="89" t="s">
        <v>53</v>
      </c>
      <c r="AF100" s="26">
        <v>1</v>
      </c>
      <c r="AG100" s="26" t="s">
        <v>276</v>
      </c>
      <c r="AI100" s="89" t="s">
        <v>665</v>
      </c>
      <c r="AM100" s="26"/>
      <c r="AN100" s="26" t="s">
        <v>473</v>
      </c>
    </row>
    <row r="101" spans="1:40" ht="9" customHeight="1">
      <c r="A101" s="93" t="s">
        <v>655</v>
      </c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10"/>
      <c r="S101" s="35" t="s">
        <v>300</v>
      </c>
      <c r="U101" s="89" t="s">
        <v>375</v>
      </c>
      <c r="V101" s="89"/>
      <c r="W101" s="89"/>
      <c r="Y101" s="26">
        <v>0.5</v>
      </c>
      <c r="Z101" s="26" t="s">
        <v>473</v>
      </c>
      <c r="AA101" s="89"/>
      <c r="AB101" s="89" t="s">
        <v>54</v>
      </c>
      <c r="AF101" s="26">
        <v>0.1</v>
      </c>
      <c r="AG101" s="26" t="s">
        <v>265</v>
      </c>
      <c r="AI101" s="89" t="s">
        <v>666</v>
      </c>
      <c r="AM101" s="26"/>
      <c r="AN101" s="26" t="s">
        <v>252</v>
      </c>
    </row>
    <row r="102" spans="1:40" ht="9" customHeight="1">
      <c r="A102" s="93" t="s">
        <v>655</v>
      </c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10"/>
      <c r="S102" s="35" t="s">
        <v>300</v>
      </c>
      <c r="U102" s="89" t="s">
        <v>484</v>
      </c>
      <c r="V102" s="89"/>
      <c r="W102" s="89"/>
      <c r="Y102" s="26">
        <v>0.2</v>
      </c>
      <c r="Z102" s="26" t="s">
        <v>475</v>
      </c>
      <c r="AA102" s="89"/>
      <c r="AB102" s="89" t="s">
        <v>55</v>
      </c>
      <c r="AF102" s="26" t="s">
        <v>715</v>
      </c>
      <c r="AG102" s="26" t="s">
        <v>475</v>
      </c>
      <c r="AI102" s="89" t="s">
        <v>667</v>
      </c>
      <c r="AM102" s="26"/>
      <c r="AN102" s="26" t="s">
        <v>502</v>
      </c>
    </row>
    <row r="103" spans="1:40" ht="9" customHeight="1">
      <c r="A103" s="93" t="s">
        <v>655</v>
      </c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10"/>
      <c r="S103" s="35" t="s">
        <v>300</v>
      </c>
      <c r="U103" s="89" t="s">
        <v>485</v>
      </c>
      <c r="V103" s="89"/>
      <c r="W103" s="89"/>
      <c r="Y103" s="26" t="s">
        <v>715</v>
      </c>
      <c r="Z103" s="26" t="s">
        <v>475</v>
      </c>
      <c r="AA103" s="89"/>
      <c r="AB103" s="89" t="s">
        <v>56</v>
      </c>
      <c r="AF103" s="26" t="s">
        <v>715</v>
      </c>
      <c r="AG103" s="26" t="s">
        <v>475</v>
      </c>
      <c r="AI103" s="89" t="s">
        <v>668</v>
      </c>
      <c r="AM103" s="26"/>
      <c r="AN103" s="26" t="s">
        <v>504</v>
      </c>
    </row>
    <row r="104" spans="1:40" ht="9" customHeight="1">
      <c r="A104" s="93" t="s">
        <v>655</v>
      </c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10"/>
      <c r="S104" s="35" t="s">
        <v>300</v>
      </c>
      <c r="U104" s="89" t="s">
        <v>486</v>
      </c>
      <c r="V104" s="89"/>
      <c r="W104" s="89"/>
      <c r="Y104" s="26" t="s">
        <v>715</v>
      </c>
      <c r="Z104" s="26" t="s">
        <v>475</v>
      </c>
      <c r="AA104" s="89"/>
      <c r="AB104" s="89" t="s">
        <v>57</v>
      </c>
      <c r="AF104" s="26" t="s">
        <v>715</v>
      </c>
      <c r="AG104" s="26" t="s">
        <v>475</v>
      </c>
      <c r="AI104" s="89" t="s">
        <v>669</v>
      </c>
      <c r="AM104" s="26"/>
      <c r="AN104" s="26" t="s">
        <v>670</v>
      </c>
    </row>
    <row r="105" spans="1:40" ht="9" customHeight="1">
      <c r="A105" s="93" t="s">
        <v>655</v>
      </c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10"/>
      <c r="S105" s="35" t="s">
        <v>300</v>
      </c>
      <c r="U105" s="89" t="s">
        <v>487</v>
      </c>
      <c r="V105" s="89"/>
      <c r="W105" s="89"/>
      <c r="Y105" s="26" t="s">
        <v>715</v>
      </c>
      <c r="Z105" s="26" t="s">
        <v>475</v>
      </c>
      <c r="AA105" s="89"/>
      <c r="AB105" s="89" t="s">
        <v>58</v>
      </c>
      <c r="AF105" s="26">
        <v>0.2</v>
      </c>
      <c r="AG105" s="26" t="s">
        <v>276</v>
      </c>
      <c r="AI105" s="89" t="s">
        <v>671</v>
      </c>
      <c r="AM105" s="26"/>
      <c r="AN105" s="26" t="s">
        <v>247</v>
      </c>
    </row>
    <row r="106" spans="1:48" ht="9" customHeight="1">
      <c r="A106" s="93" t="s">
        <v>655</v>
      </c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10"/>
      <c r="S106" s="35" t="s">
        <v>300</v>
      </c>
      <c r="U106" s="89" t="s">
        <v>630</v>
      </c>
      <c r="V106" s="89"/>
      <c r="W106" s="89"/>
      <c r="Y106" s="26">
        <v>0.2</v>
      </c>
      <c r="Z106" s="26" t="s">
        <v>473</v>
      </c>
      <c r="AA106" s="89"/>
      <c r="AB106" s="89" t="s">
        <v>59</v>
      </c>
      <c r="AF106" s="26">
        <v>0.2</v>
      </c>
      <c r="AG106" s="26" t="s">
        <v>252</v>
      </c>
      <c r="AI106" s="121" t="s">
        <v>238</v>
      </c>
      <c r="AR106" s="89"/>
      <c r="AS106" s="89"/>
      <c r="AT106" s="89"/>
      <c r="AU106" s="89"/>
      <c r="AV106" s="89"/>
    </row>
    <row r="107" spans="1:40" ht="9" customHeight="1">
      <c r="A107" s="93" t="s">
        <v>655</v>
      </c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10"/>
      <c r="S107" s="35" t="s">
        <v>300</v>
      </c>
      <c r="U107" s="89" t="s">
        <v>631</v>
      </c>
      <c r="V107" s="89"/>
      <c r="W107" s="89"/>
      <c r="Y107" s="26">
        <v>1</v>
      </c>
      <c r="Z107" s="26" t="s">
        <v>252</v>
      </c>
      <c r="AA107" s="89"/>
      <c r="AB107" s="89" t="s">
        <v>60</v>
      </c>
      <c r="AF107" s="26">
        <v>0.2</v>
      </c>
      <c r="AG107" s="26" t="s">
        <v>510</v>
      </c>
      <c r="AI107" s="89" t="s">
        <v>129</v>
      </c>
      <c r="AM107" s="26"/>
      <c r="AN107" s="26" t="s">
        <v>276</v>
      </c>
    </row>
    <row r="108" spans="1:40" ht="9" customHeight="1">
      <c r="A108" s="93" t="s">
        <v>655</v>
      </c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10"/>
      <c r="S108" s="35" t="s">
        <v>300</v>
      </c>
      <c r="U108" s="121" t="s">
        <v>284</v>
      </c>
      <c r="V108" s="89"/>
      <c r="W108" s="89"/>
      <c r="Y108" s="26"/>
      <c r="Z108" s="26"/>
      <c r="AA108" s="89"/>
      <c r="AB108" s="89" t="s">
        <v>61</v>
      </c>
      <c r="AF108" s="26" t="s">
        <v>715</v>
      </c>
      <c r="AG108" s="26" t="s">
        <v>265</v>
      </c>
      <c r="AI108" s="89" t="s">
        <v>130</v>
      </c>
      <c r="AM108" s="26"/>
      <c r="AN108" s="26" t="s">
        <v>263</v>
      </c>
    </row>
    <row r="109" spans="1:40" ht="9" customHeight="1">
      <c r="A109" s="93" t="s">
        <v>655</v>
      </c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10"/>
      <c r="S109" s="35" t="s">
        <v>300</v>
      </c>
      <c r="U109" s="89" t="s">
        <v>632</v>
      </c>
      <c r="V109" s="89"/>
      <c r="W109" s="89"/>
      <c r="Y109" s="26">
        <v>0.2</v>
      </c>
      <c r="Z109" s="26" t="s">
        <v>276</v>
      </c>
      <c r="AA109" s="89"/>
      <c r="AB109" s="89" t="s">
        <v>62</v>
      </c>
      <c r="AF109" s="26" t="s">
        <v>715</v>
      </c>
      <c r="AG109" s="26" t="s">
        <v>497</v>
      </c>
      <c r="AI109" s="89" t="s">
        <v>131</v>
      </c>
      <c r="AM109" s="26"/>
      <c r="AN109" s="26" t="s">
        <v>294</v>
      </c>
    </row>
    <row r="110" spans="1:40" ht="9" customHeight="1">
      <c r="A110" s="93" t="s">
        <v>655</v>
      </c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10"/>
      <c r="S110" s="35" t="s">
        <v>300</v>
      </c>
      <c r="U110" s="89" t="s">
        <v>633</v>
      </c>
      <c r="V110" s="89"/>
      <c r="W110" s="89"/>
      <c r="Y110" s="26">
        <v>0.3</v>
      </c>
      <c r="Z110" s="26" t="s">
        <v>276</v>
      </c>
      <c r="AA110" s="89"/>
      <c r="AB110" s="121" t="s">
        <v>63</v>
      </c>
      <c r="AF110" s="26"/>
      <c r="AG110" s="26"/>
      <c r="AI110" s="89" t="s">
        <v>132</v>
      </c>
      <c r="AM110" s="26"/>
      <c r="AN110" s="26" t="s">
        <v>481</v>
      </c>
    </row>
    <row r="111" spans="1:40" ht="9" customHeight="1">
      <c r="A111" s="93" t="s">
        <v>655</v>
      </c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10"/>
      <c r="S111" s="35" t="s">
        <v>300</v>
      </c>
      <c r="U111" s="89" t="s">
        <v>634</v>
      </c>
      <c r="V111" s="89"/>
      <c r="W111" s="89"/>
      <c r="Y111" s="26">
        <v>0.1</v>
      </c>
      <c r="Z111" s="26" t="s">
        <v>247</v>
      </c>
      <c r="AA111" s="89"/>
      <c r="AB111" s="89" t="s">
        <v>64</v>
      </c>
      <c r="AF111" s="26">
        <v>0.2</v>
      </c>
      <c r="AG111" s="26" t="s">
        <v>276</v>
      </c>
      <c r="AI111" s="89" t="s">
        <v>133</v>
      </c>
      <c r="AM111" s="26"/>
      <c r="AN111" s="26" t="s">
        <v>473</v>
      </c>
    </row>
    <row r="112" spans="1:48" ht="9" customHeight="1">
      <c r="A112" s="93" t="s">
        <v>655</v>
      </c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10"/>
      <c r="S112" s="35" t="s">
        <v>300</v>
      </c>
      <c r="U112" s="89" t="s">
        <v>495</v>
      </c>
      <c r="V112" s="89"/>
      <c r="W112" s="89"/>
      <c r="Y112" s="26">
        <v>0.1</v>
      </c>
      <c r="Z112" s="26" t="s">
        <v>475</v>
      </c>
      <c r="AA112" s="89"/>
      <c r="AB112" s="89" t="s">
        <v>65</v>
      </c>
      <c r="AF112" s="26" t="s">
        <v>715</v>
      </c>
      <c r="AG112" s="26" t="s">
        <v>276</v>
      </c>
      <c r="AI112" s="89" t="s">
        <v>134</v>
      </c>
      <c r="AM112" s="26"/>
      <c r="AN112" s="26" t="s">
        <v>85</v>
      </c>
      <c r="AR112" s="89"/>
      <c r="AS112" s="89"/>
      <c r="AT112" s="89"/>
      <c r="AU112" s="89"/>
      <c r="AV112" s="89"/>
    </row>
    <row r="113" spans="1:51" ht="9" customHeight="1">
      <c r="A113" s="93" t="s">
        <v>655</v>
      </c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10"/>
      <c r="S113" s="35" t="s">
        <v>300</v>
      </c>
      <c r="U113" s="89" t="s">
        <v>496</v>
      </c>
      <c r="V113" s="89"/>
      <c r="W113" s="89"/>
      <c r="Y113" s="26" t="s">
        <v>715</v>
      </c>
      <c r="Z113" s="26" t="s">
        <v>497</v>
      </c>
      <c r="AA113" s="89"/>
      <c r="AB113" s="89" t="s">
        <v>66</v>
      </c>
      <c r="AF113" s="26" t="s">
        <v>715</v>
      </c>
      <c r="AG113" s="26" t="s">
        <v>502</v>
      </c>
      <c r="AI113" s="121" t="s">
        <v>783</v>
      </c>
      <c r="AM113" s="26"/>
      <c r="AN113" s="26"/>
      <c r="AQ113" s="10"/>
      <c r="AR113" s="10"/>
      <c r="AS113" s="10"/>
      <c r="AT113" s="10"/>
      <c r="AU113" s="10"/>
      <c r="AV113" s="10"/>
      <c r="AW113" s="10"/>
      <c r="AX113" s="10"/>
      <c r="AY113" s="10"/>
    </row>
    <row r="114" spans="1:51" ht="9" customHeight="1">
      <c r="A114" s="93" t="s">
        <v>655</v>
      </c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10"/>
      <c r="S114" s="35" t="s">
        <v>300</v>
      </c>
      <c r="U114" s="89" t="s">
        <v>498</v>
      </c>
      <c r="V114" s="89"/>
      <c r="W114" s="89"/>
      <c r="Y114" s="26" t="s">
        <v>715</v>
      </c>
      <c r="Z114" s="26" t="s">
        <v>475</v>
      </c>
      <c r="AA114" s="89"/>
      <c r="AB114" s="89" t="s">
        <v>67</v>
      </c>
      <c r="AF114" s="26" t="s">
        <v>715</v>
      </c>
      <c r="AG114" s="26" t="s">
        <v>276</v>
      </c>
      <c r="AI114" s="121" t="s">
        <v>239</v>
      </c>
      <c r="AM114" s="26"/>
      <c r="AN114" s="26"/>
      <c r="AQ114" s="10"/>
      <c r="AR114" s="10"/>
      <c r="AS114" s="10"/>
      <c r="AT114" s="10"/>
      <c r="AU114" s="10"/>
      <c r="AV114" s="10"/>
      <c r="AW114" s="10"/>
      <c r="AX114" s="10"/>
      <c r="AY114" s="10"/>
    </row>
    <row r="115" spans="1:51" ht="9" customHeight="1">
      <c r="A115" s="93" t="s">
        <v>655</v>
      </c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10"/>
      <c r="S115" s="35" t="s">
        <v>300</v>
      </c>
      <c r="U115" s="89" t="s">
        <v>499</v>
      </c>
      <c r="V115" s="89"/>
      <c r="W115" s="89"/>
      <c r="Y115" s="26">
        <v>0.1</v>
      </c>
      <c r="Z115" s="26" t="s">
        <v>473</v>
      </c>
      <c r="AA115" s="89"/>
      <c r="AB115" s="89" t="s">
        <v>68</v>
      </c>
      <c r="AF115" s="26">
        <v>0.2</v>
      </c>
      <c r="AG115" s="26" t="s">
        <v>473</v>
      </c>
      <c r="AI115" s="89" t="s">
        <v>135</v>
      </c>
      <c r="AM115" s="26"/>
      <c r="AN115" s="26" t="s">
        <v>247</v>
      </c>
      <c r="AQ115" s="10"/>
      <c r="AR115" s="10"/>
      <c r="AS115" s="10"/>
      <c r="AT115" s="10"/>
      <c r="AU115" s="10"/>
      <c r="AV115" s="10"/>
      <c r="AW115" s="10"/>
      <c r="AX115" s="10"/>
      <c r="AY115" s="10"/>
    </row>
    <row r="116" spans="1:51" ht="9" customHeight="1">
      <c r="A116" s="93" t="s">
        <v>655</v>
      </c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10"/>
      <c r="S116" s="35" t="s">
        <v>300</v>
      </c>
      <c r="U116" s="89" t="s">
        <v>500</v>
      </c>
      <c r="V116" s="89"/>
      <c r="W116" s="89"/>
      <c r="Y116" s="26" t="s">
        <v>715</v>
      </c>
      <c r="Z116" s="26" t="s">
        <v>252</v>
      </c>
      <c r="AA116" s="89"/>
      <c r="AB116" s="89" t="s">
        <v>69</v>
      </c>
      <c r="AF116" s="26"/>
      <c r="AG116" s="26"/>
      <c r="AI116" s="89" t="s">
        <v>136</v>
      </c>
      <c r="AM116" s="26"/>
      <c r="AN116" s="26" t="s">
        <v>473</v>
      </c>
      <c r="AQ116" s="10"/>
      <c r="AR116" s="10"/>
      <c r="AS116" s="10"/>
      <c r="AT116" s="10"/>
      <c r="AU116" s="10"/>
      <c r="AV116" s="10"/>
      <c r="AW116" s="10"/>
      <c r="AX116" s="10"/>
      <c r="AY116" s="10"/>
    </row>
    <row r="117" spans="1:51" ht="9" customHeight="1">
      <c r="A117" s="93" t="s">
        <v>655</v>
      </c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10"/>
      <c r="S117" s="35" t="s">
        <v>300</v>
      </c>
      <c r="U117" s="89" t="s">
        <v>501</v>
      </c>
      <c r="V117" s="89"/>
      <c r="W117" s="89"/>
      <c r="Y117" s="26">
        <v>0.2</v>
      </c>
      <c r="Z117" s="26" t="s">
        <v>502</v>
      </c>
      <c r="AA117" s="89"/>
      <c r="AB117" s="89" t="s">
        <v>70</v>
      </c>
      <c r="AF117" s="26" t="s">
        <v>715</v>
      </c>
      <c r="AG117" s="26" t="s">
        <v>252</v>
      </c>
      <c r="AI117" s="89" t="s">
        <v>137</v>
      </c>
      <c r="AM117" s="26"/>
      <c r="AN117" s="26" t="s">
        <v>247</v>
      </c>
      <c r="AQ117" s="10"/>
      <c r="AR117" s="10"/>
      <c r="AS117" s="10"/>
      <c r="AT117" s="10"/>
      <c r="AU117" s="10"/>
      <c r="AV117" s="10"/>
      <c r="AW117" s="10"/>
      <c r="AX117" s="10"/>
      <c r="AY117" s="10"/>
    </row>
    <row r="118" spans="1:51" ht="9" customHeight="1">
      <c r="A118" s="93" t="s">
        <v>655</v>
      </c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10"/>
      <c r="S118" s="35" t="s">
        <v>300</v>
      </c>
      <c r="U118" s="89" t="s">
        <v>503</v>
      </c>
      <c r="V118" s="89"/>
      <c r="W118" s="89"/>
      <c r="Y118" s="26">
        <v>0.1</v>
      </c>
      <c r="Z118" s="26" t="s">
        <v>504</v>
      </c>
      <c r="AA118" s="89"/>
      <c r="AB118" s="89" t="s">
        <v>658</v>
      </c>
      <c r="AF118" s="26"/>
      <c r="AG118" s="26"/>
      <c r="AI118" s="89" t="s">
        <v>138</v>
      </c>
      <c r="AM118" s="26"/>
      <c r="AN118" s="26" t="s">
        <v>276</v>
      </c>
      <c r="AQ118" s="10"/>
      <c r="AR118" s="10"/>
      <c r="AS118" s="10"/>
      <c r="AT118" s="10"/>
      <c r="AU118" s="10"/>
      <c r="AV118" s="10"/>
      <c r="AW118" s="10"/>
      <c r="AX118" s="10"/>
      <c r="AY118" s="10"/>
    </row>
    <row r="119" spans="1:48" ht="9" customHeight="1">
      <c r="A119" s="93" t="s">
        <v>655</v>
      </c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10"/>
      <c r="S119" s="35" t="s">
        <v>300</v>
      </c>
      <c r="U119" s="89" t="s">
        <v>505</v>
      </c>
      <c r="V119" s="89"/>
      <c r="W119" s="89"/>
      <c r="Y119" s="26">
        <v>0.1</v>
      </c>
      <c r="Z119" s="26" t="s">
        <v>252</v>
      </c>
      <c r="AA119" s="89"/>
      <c r="AB119" s="89" t="s">
        <v>659</v>
      </c>
      <c r="AF119" s="26" t="s">
        <v>715</v>
      </c>
      <c r="AG119" s="26" t="s">
        <v>276</v>
      </c>
      <c r="AI119" s="89" t="s">
        <v>139</v>
      </c>
      <c r="AM119" s="26"/>
      <c r="AN119" s="26" t="s">
        <v>247</v>
      </c>
      <c r="AR119" s="89"/>
      <c r="AS119" s="89"/>
      <c r="AT119" s="89"/>
      <c r="AU119" s="89"/>
      <c r="AV119" s="89"/>
    </row>
    <row r="120" spans="1:41" ht="9" customHeight="1">
      <c r="A120" s="93" t="s">
        <v>655</v>
      </c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10"/>
      <c r="S120" s="35" t="s">
        <v>300</v>
      </c>
      <c r="U120" s="89" t="s">
        <v>506</v>
      </c>
      <c r="V120" s="89"/>
      <c r="W120" s="89"/>
      <c r="Y120" s="26" t="s">
        <v>715</v>
      </c>
      <c r="Z120" s="26" t="s">
        <v>481</v>
      </c>
      <c r="AA120" s="89"/>
      <c r="AB120" s="89" t="s">
        <v>71</v>
      </c>
      <c r="AF120" s="26">
        <v>0.1</v>
      </c>
      <c r="AG120" s="26" t="s">
        <v>247</v>
      </c>
      <c r="AI120" s="89" t="s">
        <v>140</v>
      </c>
      <c r="AM120" s="26"/>
      <c r="AN120" s="26" t="s">
        <v>247</v>
      </c>
      <c r="AO120" s="10"/>
    </row>
    <row r="121" spans="1:41" ht="9" customHeight="1">
      <c r="A121" s="93" t="s">
        <v>655</v>
      </c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10"/>
      <c r="S121" s="35" t="s">
        <v>300</v>
      </c>
      <c r="U121" s="89" t="s">
        <v>507</v>
      </c>
      <c r="V121" s="89"/>
      <c r="W121" s="89"/>
      <c r="Y121" s="26">
        <v>0.1</v>
      </c>
      <c r="Z121" s="26" t="s">
        <v>473</v>
      </c>
      <c r="AA121" s="89"/>
      <c r="AB121" s="121" t="s">
        <v>619</v>
      </c>
      <c r="AF121" s="26"/>
      <c r="AG121" s="26"/>
      <c r="AI121" s="89" t="s">
        <v>141</v>
      </c>
      <c r="AM121" s="26"/>
      <c r="AN121" s="26" t="s">
        <v>276</v>
      </c>
      <c r="AO121" s="10"/>
    </row>
    <row r="122" spans="1:41" ht="9" customHeight="1">
      <c r="A122" s="93" t="s">
        <v>655</v>
      </c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10"/>
      <c r="S122" s="35" t="s">
        <v>300</v>
      </c>
      <c r="U122" s="89" t="s">
        <v>508</v>
      </c>
      <c r="V122" s="89"/>
      <c r="W122" s="89"/>
      <c r="Y122" s="26">
        <v>0.8</v>
      </c>
      <c r="Z122" s="26" t="s">
        <v>504</v>
      </c>
      <c r="AA122" s="89"/>
      <c r="AB122" s="89" t="s">
        <v>376</v>
      </c>
      <c r="AF122" s="26" t="s">
        <v>715</v>
      </c>
      <c r="AG122" s="26" t="s">
        <v>473</v>
      </c>
      <c r="AI122" s="89" t="s">
        <v>142</v>
      </c>
      <c r="AM122" s="26"/>
      <c r="AN122" s="26" t="s">
        <v>276</v>
      </c>
      <c r="AO122" s="10"/>
    </row>
    <row r="123" spans="1:41" ht="9" customHeight="1">
      <c r="A123" s="93" t="s">
        <v>655</v>
      </c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10"/>
      <c r="S123" s="35" t="s">
        <v>300</v>
      </c>
      <c r="U123" s="89" t="s">
        <v>509</v>
      </c>
      <c r="V123" s="89"/>
      <c r="W123" s="89"/>
      <c r="Y123" s="26">
        <v>0.6</v>
      </c>
      <c r="Z123" s="26" t="s">
        <v>252</v>
      </c>
      <c r="AA123" s="89"/>
      <c r="AB123" s="89" t="s">
        <v>72</v>
      </c>
      <c r="AF123" s="26">
        <v>0.1</v>
      </c>
      <c r="AG123" s="26" t="s">
        <v>475</v>
      </c>
      <c r="AI123" s="89" t="s">
        <v>143</v>
      </c>
      <c r="AM123" s="26"/>
      <c r="AN123" s="26" t="s">
        <v>278</v>
      </c>
      <c r="AO123" s="10"/>
    </row>
    <row r="124" spans="1:41" ht="9" customHeight="1">
      <c r="A124" s="93" t="s">
        <v>655</v>
      </c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10"/>
      <c r="S124" s="35" t="s">
        <v>300</v>
      </c>
      <c r="U124" s="121" t="s">
        <v>287</v>
      </c>
      <c r="V124" s="89"/>
      <c r="W124" s="89"/>
      <c r="Y124" s="26"/>
      <c r="Z124" s="26"/>
      <c r="AA124" s="89"/>
      <c r="AB124" s="89" t="s">
        <v>73</v>
      </c>
      <c r="AF124" s="26" t="s">
        <v>715</v>
      </c>
      <c r="AG124" s="26" t="s">
        <v>252</v>
      </c>
      <c r="AI124" s="89" t="s">
        <v>144</v>
      </c>
      <c r="AM124" s="26"/>
      <c r="AN124" s="26" t="s">
        <v>247</v>
      </c>
      <c r="AO124" s="5"/>
    </row>
    <row r="125" spans="1:40" ht="9" customHeight="1">
      <c r="A125" s="93" t="s">
        <v>655</v>
      </c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10"/>
      <c r="S125" s="35" t="s">
        <v>300</v>
      </c>
      <c r="U125" s="89" t="s">
        <v>657</v>
      </c>
      <c r="V125" s="89"/>
      <c r="W125" s="89"/>
      <c r="Y125" s="26" t="s">
        <v>715</v>
      </c>
      <c r="Z125" s="26" t="s">
        <v>510</v>
      </c>
      <c r="AA125" s="89"/>
      <c r="AB125" s="89" t="s">
        <v>74</v>
      </c>
      <c r="AF125" s="26">
        <v>1</v>
      </c>
      <c r="AG125" s="26" t="s">
        <v>276</v>
      </c>
      <c r="AI125" s="89" t="s">
        <v>146</v>
      </c>
      <c r="AM125" s="26"/>
      <c r="AN125" s="26" t="s">
        <v>247</v>
      </c>
    </row>
    <row r="126" spans="1:41" ht="9" customHeight="1">
      <c r="A126" s="93" t="s">
        <v>655</v>
      </c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10"/>
      <c r="S126" s="35" t="s">
        <v>300</v>
      </c>
      <c r="U126" s="89" t="s">
        <v>511</v>
      </c>
      <c r="V126" s="89"/>
      <c r="W126" s="89"/>
      <c r="Y126" s="26" t="s">
        <v>715</v>
      </c>
      <c r="Z126" s="26" t="s">
        <v>77</v>
      </c>
      <c r="AA126" s="89"/>
      <c r="AB126" s="89" t="s">
        <v>75</v>
      </c>
      <c r="AF126" s="26" t="s">
        <v>715</v>
      </c>
      <c r="AG126" s="26" t="s">
        <v>475</v>
      </c>
      <c r="AI126" s="89" t="s">
        <v>147</v>
      </c>
      <c r="AM126" s="26"/>
      <c r="AN126" s="26" t="s">
        <v>276</v>
      </c>
      <c r="AO126" s="91"/>
    </row>
    <row r="127" spans="1:41" ht="9" customHeight="1">
      <c r="A127" s="93" t="s">
        <v>655</v>
      </c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10"/>
      <c r="S127" s="35" t="s">
        <v>300</v>
      </c>
      <c r="U127" s="89" t="s">
        <v>78</v>
      </c>
      <c r="V127" s="89"/>
      <c r="W127" s="89"/>
      <c r="Y127" s="26" t="s">
        <v>715</v>
      </c>
      <c r="Z127" s="26" t="s">
        <v>79</v>
      </c>
      <c r="AA127" s="89"/>
      <c r="AB127" s="89" t="s">
        <v>236</v>
      </c>
      <c r="AF127" s="26" t="s">
        <v>715</v>
      </c>
      <c r="AG127" s="26" t="s">
        <v>265</v>
      </c>
      <c r="AI127" s="121" t="s">
        <v>148</v>
      </c>
      <c r="AM127" s="26"/>
      <c r="AN127" s="26"/>
      <c r="AO127" s="69"/>
    </row>
    <row r="128" spans="1:41" ht="9" customHeight="1">
      <c r="A128" s="93" t="s">
        <v>655</v>
      </c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10"/>
      <c r="S128" s="35" t="s">
        <v>300</v>
      </c>
      <c r="U128" s="89" t="s">
        <v>80</v>
      </c>
      <c r="V128" s="89"/>
      <c r="W128" s="89"/>
      <c r="Y128" s="26">
        <v>0.3</v>
      </c>
      <c r="Z128" s="26" t="s">
        <v>79</v>
      </c>
      <c r="AA128" s="89"/>
      <c r="AB128" s="89" t="s">
        <v>237</v>
      </c>
      <c r="AF128" s="26" t="s">
        <v>715</v>
      </c>
      <c r="AG128" s="26" t="s">
        <v>473</v>
      </c>
      <c r="AI128" s="89" t="s">
        <v>149</v>
      </c>
      <c r="AM128" s="26" t="s">
        <v>784</v>
      </c>
      <c r="AN128" s="26" t="s">
        <v>263</v>
      </c>
      <c r="AO128" s="68"/>
    </row>
    <row r="129" spans="1:41" ht="9" customHeight="1">
      <c r="A129" s="93" t="s">
        <v>655</v>
      </c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10"/>
      <c r="S129" s="35" t="s">
        <v>300</v>
      </c>
      <c r="U129" s="89" t="s">
        <v>81</v>
      </c>
      <c r="V129" s="89"/>
      <c r="W129" s="89"/>
      <c r="Y129" s="26">
        <v>0.2</v>
      </c>
      <c r="Z129" s="26" t="s">
        <v>77</v>
      </c>
      <c r="AA129" s="89"/>
      <c r="AB129" s="89" t="s">
        <v>84</v>
      </c>
      <c r="AF129" s="26" t="s">
        <v>715</v>
      </c>
      <c r="AG129" s="26" t="s">
        <v>85</v>
      </c>
      <c r="AI129" s="89" t="s">
        <v>150</v>
      </c>
      <c r="AM129" s="26" t="s">
        <v>784</v>
      </c>
      <c r="AN129" s="26" t="s">
        <v>294</v>
      </c>
      <c r="AO129" s="68"/>
    </row>
    <row r="130" spans="1:41" ht="9" customHeight="1">
      <c r="A130" s="93" t="s">
        <v>655</v>
      </c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10"/>
      <c r="S130" s="35" t="s">
        <v>300</v>
      </c>
      <c r="U130" s="89" t="s">
        <v>256</v>
      </c>
      <c r="V130" s="89"/>
      <c r="W130" s="89"/>
      <c r="Y130" s="26">
        <v>0.2</v>
      </c>
      <c r="Z130" s="26" t="s">
        <v>257</v>
      </c>
      <c r="AA130" s="89"/>
      <c r="AB130" s="89" t="s">
        <v>377</v>
      </c>
      <c r="AF130" s="26">
        <v>0.1</v>
      </c>
      <c r="AG130" s="26" t="s">
        <v>247</v>
      </c>
      <c r="AI130" s="89" t="s">
        <v>151</v>
      </c>
      <c r="AM130" s="26" t="s">
        <v>784</v>
      </c>
      <c r="AN130" s="26" t="s">
        <v>265</v>
      </c>
      <c r="AO130" s="72"/>
    </row>
    <row r="131" spans="1:41" ht="9" customHeight="1">
      <c r="A131" s="93" t="s">
        <v>655</v>
      </c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10"/>
      <c r="S131" s="35" t="s">
        <v>300</v>
      </c>
      <c r="U131" s="89" t="s">
        <v>258</v>
      </c>
      <c r="V131" s="89"/>
      <c r="W131" s="89"/>
      <c r="Y131" s="26">
        <v>1</v>
      </c>
      <c r="Z131" s="26" t="s">
        <v>79</v>
      </c>
      <c r="AA131" s="89"/>
      <c r="AB131" s="89" t="s">
        <v>86</v>
      </c>
      <c r="AF131" s="26" t="s">
        <v>715</v>
      </c>
      <c r="AG131" s="26" t="s">
        <v>247</v>
      </c>
      <c r="AI131" s="89" t="s">
        <v>152</v>
      </c>
      <c r="AM131" s="26" t="s">
        <v>784</v>
      </c>
      <c r="AN131" s="26" t="s">
        <v>475</v>
      </c>
      <c r="AO131" s="67"/>
    </row>
    <row r="132" spans="1:41" ht="9" customHeight="1">
      <c r="A132" s="93" t="s">
        <v>655</v>
      </c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10"/>
      <c r="S132" s="35" t="s">
        <v>300</v>
      </c>
      <c r="U132" s="89" t="s">
        <v>259</v>
      </c>
      <c r="V132" s="89"/>
      <c r="W132" s="89"/>
      <c r="Y132" s="26" t="s">
        <v>715</v>
      </c>
      <c r="Z132" s="26" t="s">
        <v>510</v>
      </c>
      <c r="AA132" s="89"/>
      <c r="AB132" s="89" t="s">
        <v>87</v>
      </c>
      <c r="AF132" s="26" t="s">
        <v>715</v>
      </c>
      <c r="AG132" s="26" t="s">
        <v>397</v>
      </c>
      <c r="AI132" s="89" t="s">
        <v>153</v>
      </c>
      <c r="AM132" s="26" t="s">
        <v>784</v>
      </c>
      <c r="AN132" s="26" t="s">
        <v>473</v>
      </c>
      <c r="AO132" s="67"/>
    </row>
    <row r="133" spans="1:40" ht="9" customHeight="1">
      <c r="A133" s="93" t="s">
        <v>655</v>
      </c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10"/>
      <c r="S133" s="35" t="s">
        <v>300</v>
      </c>
      <c r="U133" s="89" t="s">
        <v>260</v>
      </c>
      <c r="V133" s="89"/>
      <c r="W133" s="89"/>
      <c r="Y133" s="26" t="s">
        <v>715</v>
      </c>
      <c r="Z133" s="26" t="s">
        <v>510</v>
      </c>
      <c r="AA133" s="89"/>
      <c r="AB133" s="121" t="s">
        <v>286</v>
      </c>
      <c r="AF133" s="26"/>
      <c r="AG133" s="26"/>
      <c r="AI133" s="89" t="s">
        <v>154</v>
      </c>
      <c r="AM133" s="26" t="s">
        <v>784</v>
      </c>
      <c r="AN133" s="26" t="s">
        <v>502</v>
      </c>
    </row>
    <row r="134" spans="1:40" ht="9" customHeight="1">
      <c r="A134" s="93" t="s">
        <v>655</v>
      </c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10"/>
      <c r="S134" s="35" t="s">
        <v>300</v>
      </c>
      <c r="U134" s="121" t="s">
        <v>261</v>
      </c>
      <c r="V134" s="89"/>
      <c r="W134" s="89"/>
      <c r="Y134" s="26"/>
      <c r="Z134" s="26"/>
      <c r="AA134" s="89"/>
      <c r="AB134" s="121" t="s">
        <v>285</v>
      </c>
      <c r="AI134" s="89" t="s">
        <v>155</v>
      </c>
      <c r="AM134" s="26" t="s">
        <v>784</v>
      </c>
      <c r="AN134" s="26" t="s">
        <v>278</v>
      </c>
    </row>
    <row r="135" spans="1:35" ht="9" customHeight="1">
      <c r="A135" s="93" t="s">
        <v>655</v>
      </c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10"/>
      <c r="S135" s="35" t="s">
        <v>300</v>
      </c>
      <c r="U135" s="89" t="s">
        <v>262</v>
      </c>
      <c r="V135" s="89"/>
      <c r="W135" s="89"/>
      <c r="Y135" s="26">
        <v>0.1</v>
      </c>
      <c r="Z135" s="26" t="s">
        <v>263</v>
      </c>
      <c r="AA135" s="89"/>
      <c r="AB135" s="89" t="s">
        <v>88</v>
      </c>
      <c r="AF135" s="26" t="s">
        <v>715</v>
      </c>
      <c r="AG135" s="26" t="s">
        <v>276</v>
      </c>
      <c r="AI135" s="121" t="s">
        <v>311</v>
      </c>
    </row>
    <row r="136" spans="1:35" ht="9" customHeight="1">
      <c r="A136" s="93" t="s">
        <v>655</v>
      </c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10"/>
      <c r="S136" s="35" t="s">
        <v>300</v>
      </c>
      <c r="U136" s="89" t="s">
        <v>264</v>
      </c>
      <c r="V136" s="89"/>
      <c r="W136" s="89"/>
      <c r="Y136" s="26">
        <v>0.1</v>
      </c>
      <c r="Z136" s="26" t="s">
        <v>265</v>
      </c>
      <c r="AA136" s="89"/>
      <c r="AB136" s="89" t="s">
        <v>89</v>
      </c>
      <c r="AF136" s="26">
        <v>1</v>
      </c>
      <c r="AG136" s="26" t="s">
        <v>90</v>
      </c>
      <c r="AI136" s="89" t="s">
        <v>19</v>
      </c>
    </row>
    <row r="137" spans="1:35" ht="9" customHeight="1">
      <c r="A137" s="93" t="s">
        <v>655</v>
      </c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10"/>
      <c r="S137" s="35" t="s">
        <v>300</v>
      </c>
      <c r="U137" s="89" t="s">
        <v>266</v>
      </c>
      <c r="V137" s="89"/>
      <c r="W137" s="89"/>
      <c r="Y137" s="26">
        <v>0.3</v>
      </c>
      <c r="Z137" s="26" t="s">
        <v>263</v>
      </c>
      <c r="AA137" s="89"/>
      <c r="AB137" s="89" t="s">
        <v>352</v>
      </c>
      <c r="AF137" s="26">
        <v>1</v>
      </c>
      <c r="AG137" s="26" t="s">
        <v>268</v>
      </c>
      <c r="AI137" s="121" t="s">
        <v>184</v>
      </c>
    </row>
    <row r="138" spans="1:40" ht="9" customHeight="1">
      <c r="A138" s="93" t="s">
        <v>655</v>
      </c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10"/>
      <c r="S138" s="35" t="s">
        <v>300</v>
      </c>
      <c r="U138" s="89" t="s">
        <v>656</v>
      </c>
      <c r="V138" s="89"/>
      <c r="W138" s="89"/>
      <c r="Y138" s="26">
        <v>0.1</v>
      </c>
      <c r="Z138" s="26" t="s">
        <v>483</v>
      </c>
      <c r="AA138" s="89"/>
      <c r="AB138" s="89" t="s">
        <v>91</v>
      </c>
      <c r="AF138" s="26">
        <v>0.1</v>
      </c>
      <c r="AG138" s="26" t="s">
        <v>278</v>
      </c>
      <c r="AI138" s="89" t="s">
        <v>19</v>
      </c>
      <c r="AJ138" s="89"/>
      <c r="AK138" s="89"/>
      <c r="AM138" s="26"/>
      <c r="AN138" s="26"/>
    </row>
    <row r="139" spans="1:40" ht="9" customHeight="1">
      <c r="A139" s="93" t="s">
        <v>655</v>
      </c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10"/>
      <c r="S139" s="35" t="s">
        <v>300</v>
      </c>
      <c r="U139" s="89" t="s">
        <v>267</v>
      </c>
      <c r="V139" s="89"/>
      <c r="W139" s="89"/>
      <c r="Y139" s="26">
        <v>1</v>
      </c>
      <c r="Z139" s="26" t="s">
        <v>268</v>
      </c>
      <c r="AA139" s="89"/>
      <c r="AB139" s="89" t="s">
        <v>92</v>
      </c>
      <c r="AF139" s="26">
        <v>0.1</v>
      </c>
      <c r="AG139" s="26" t="s">
        <v>504</v>
      </c>
      <c r="AI139" s="89" t="s">
        <v>185</v>
      </c>
      <c r="AJ139" s="89"/>
      <c r="AK139" s="89"/>
      <c r="AM139" s="26">
        <v>0.1</v>
      </c>
      <c r="AN139" s="26" t="s">
        <v>475</v>
      </c>
    </row>
    <row r="140" spans="1:44" ht="9" customHeight="1">
      <c r="A140" s="93" t="s">
        <v>655</v>
      </c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10"/>
      <c r="S140" s="35" t="s">
        <v>300</v>
      </c>
      <c r="U140" s="89" t="s">
        <v>269</v>
      </c>
      <c r="V140" s="89"/>
      <c r="W140" s="89"/>
      <c r="Y140" s="26">
        <v>1</v>
      </c>
      <c r="Z140" s="26" t="s">
        <v>510</v>
      </c>
      <c r="AA140" s="89"/>
      <c r="AB140" s="89" t="s">
        <v>93</v>
      </c>
      <c r="AF140" s="26" t="s">
        <v>715</v>
      </c>
      <c r="AG140" s="26" t="s">
        <v>475</v>
      </c>
      <c r="AI140" s="121" t="s">
        <v>186</v>
      </c>
      <c r="AO140" s="10"/>
      <c r="AP140" s="10"/>
      <c r="AQ140" s="10"/>
      <c r="AR140" s="10"/>
    </row>
    <row r="141" spans="1:44" ht="9" customHeight="1">
      <c r="A141" s="93" t="s">
        <v>655</v>
      </c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10"/>
      <c r="S141" s="35" t="s">
        <v>300</v>
      </c>
      <c r="U141" s="89" t="s">
        <v>270</v>
      </c>
      <c r="V141" s="89"/>
      <c r="W141" s="89"/>
      <c r="Y141" s="26" t="s">
        <v>715</v>
      </c>
      <c r="Z141" s="26" t="s">
        <v>502</v>
      </c>
      <c r="AA141" s="89"/>
      <c r="AB141" s="89" t="s">
        <v>94</v>
      </c>
      <c r="AF141" s="26">
        <v>0.5</v>
      </c>
      <c r="AG141" s="26" t="s">
        <v>247</v>
      </c>
      <c r="AI141" s="89" t="s">
        <v>19</v>
      </c>
      <c r="AO141" s="10"/>
      <c r="AP141" s="10"/>
      <c r="AQ141" s="10"/>
      <c r="AR141" s="10"/>
    </row>
    <row r="142" spans="1:35" ht="9" customHeight="1">
      <c r="A142" s="93" t="s">
        <v>655</v>
      </c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10"/>
      <c r="S142" s="35" t="s">
        <v>300</v>
      </c>
      <c r="U142" s="89" t="s">
        <v>271</v>
      </c>
      <c r="V142" s="89"/>
      <c r="W142" s="89"/>
      <c r="Y142" s="26">
        <v>0.2</v>
      </c>
      <c r="Z142" s="26" t="s">
        <v>502</v>
      </c>
      <c r="AA142" s="89"/>
      <c r="AB142" s="121" t="s">
        <v>288</v>
      </c>
      <c r="AF142" s="26"/>
      <c r="AG142" s="26"/>
      <c r="AI142" s="121" t="s">
        <v>603</v>
      </c>
    </row>
    <row r="143" spans="1:35" ht="9" customHeight="1">
      <c r="A143" s="93" t="s">
        <v>655</v>
      </c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10"/>
      <c r="S143" s="35" t="s">
        <v>300</v>
      </c>
      <c r="U143" s="89" t="s">
        <v>272</v>
      </c>
      <c r="V143" s="89"/>
      <c r="W143" s="89"/>
      <c r="Y143" s="26">
        <v>0.1</v>
      </c>
      <c r="Z143" s="26" t="s">
        <v>473</v>
      </c>
      <c r="AA143" s="89"/>
      <c r="AB143" s="89" t="s">
        <v>95</v>
      </c>
      <c r="AF143" s="26"/>
      <c r="AG143" s="26" t="s">
        <v>96</v>
      </c>
      <c r="AI143" s="89" t="s">
        <v>19</v>
      </c>
    </row>
    <row r="144" spans="1:33" ht="9" customHeight="1">
      <c r="A144" s="93" t="s">
        <v>655</v>
      </c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10"/>
      <c r="S144" s="35" t="s">
        <v>300</v>
      </c>
      <c r="U144" s="89" t="s">
        <v>273</v>
      </c>
      <c r="V144" s="89"/>
      <c r="W144" s="89"/>
      <c r="Y144" s="26" t="s">
        <v>715</v>
      </c>
      <c r="Z144" s="26" t="s">
        <v>475</v>
      </c>
      <c r="AA144" s="89"/>
      <c r="AB144" s="89" t="s">
        <v>97</v>
      </c>
      <c r="AF144" s="26"/>
      <c r="AG144" s="26" t="s">
        <v>98</v>
      </c>
    </row>
    <row r="145" spans="1:33" ht="9" customHeight="1">
      <c r="A145" s="93" t="s">
        <v>655</v>
      </c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10"/>
      <c r="S145" s="35" t="s">
        <v>300</v>
      </c>
      <c r="U145" s="121" t="s">
        <v>20</v>
      </c>
      <c r="V145" s="10"/>
      <c r="W145" s="10"/>
      <c r="X145" s="10"/>
      <c r="Y145" s="10"/>
      <c r="Z145" s="10"/>
      <c r="AA145" s="89"/>
      <c r="AB145" s="89" t="s">
        <v>99</v>
      </c>
      <c r="AF145" s="26"/>
      <c r="AG145" s="26" t="s">
        <v>100</v>
      </c>
    </row>
    <row r="146" spans="1:33" ht="9" customHeight="1">
      <c r="A146" s="93" t="s">
        <v>655</v>
      </c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10"/>
      <c r="S146" s="35" t="s">
        <v>300</v>
      </c>
      <c r="U146" s="89" t="s">
        <v>21</v>
      </c>
      <c r="V146" s="89"/>
      <c r="W146" s="89"/>
      <c r="X146" s="89"/>
      <c r="Y146" s="26">
        <v>0.1</v>
      </c>
      <c r="Z146" s="26" t="s">
        <v>475</v>
      </c>
      <c r="AA146" s="89"/>
      <c r="AB146" s="89" t="s">
        <v>101</v>
      </c>
      <c r="AF146" s="26"/>
      <c r="AG146" s="26" t="s">
        <v>257</v>
      </c>
    </row>
    <row r="147" spans="1:33" ht="9" customHeight="1">
      <c r="A147" s="93" t="s">
        <v>655</v>
      </c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10"/>
      <c r="S147" s="35" t="s">
        <v>300</v>
      </c>
      <c r="U147" s="89" t="s">
        <v>22</v>
      </c>
      <c r="V147" s="89"/>
      <c r="W147" s="89"/>
      <c r="X147" s="89"/>
      <c r="Y147" s="26" t="s">
        <v>715</v>
      </c>
      <c r="Z147" s="26" t="s">
        <v>473</v>
      </c>
      <c r="AA147" s="89"/>
      <c r="AB147" s="89" t="s">
        <v>102</v>
      </c>
      <c r="AF147" s="26"/>
      <c r="AG147" s="26" t="s">
        <v>103</v>
      </c>
    </row>
    <row r="148" spans="1:33" ht="9" customHeight="1">
      <c r="A148" s="93" t="s">
        <v>655</v>
      </c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10"/>
      <c r="S148" s="35" t="s">
        <v>300</v>
      </c>
      <c r="U148" s="89" t="s">
        <v>23</v>
      </c>
      <c r="V148" s="89"/>
      <c r="W148" s="89"/>
      <c r="X148" s="89"/>
      <c r="Y148" s="26">
        <v>0.3</v>
      </c>
      <c r="Z148" s="26" t="s">
        <v>473</v>
      </c>
      <c r="AA148" s="89"/>
      <c r="AB148" s="89" t="s">
        <v>438</v>
      </c>
      <c r="AF148" s="26"/>
      <c r="AG148" s="26" t="s">
        <v>100</v>
      </c>
    </row>
    <row r="149" spans="1:33" ht="9" customHeight="1">
      <c r="A149" s="93" t="s">
        <v>655</v>
      </c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10"/>
      <c r="S149" s="35" t="s">
        <v>300</v>
      </c>
      <c r="U149" s="89" t="s">
        <v>24</v>
      </c>
      <c r="V149" s="89"/>
      <c r="W149" s="89"/>
      <c r="X149" s="89"/>
      <c r="Y149" s="26">
        <v>0.1</v>
      </c>
      <c r="Z149" s="26" t="s">
        <v>475</v>
      </c>
      <c r="AB149" s="89" t="s">
        <v>439</v>
      </c>
      <c r="AF149" s="26"/>
      <c r="AG149" s="26" t="s">
        <v>268</v>
      </c>
    </row>
    <row r="150" spans="1:44" ht="9" customHeight="1">
      <c r="A150" s="93" t="s">
        <v>655</v>
      </c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10"/>
      <c r="S150" s="35" t="s">
        <v>300</v>
      </c>
      <c r="U150" s="89" t="s">
        <v>25</v>
      </c>
      <c r="V150" s="89"/>
      <c r="W150" s="89"/>
      <c r="X150" s="89"/>
      <c r="Y150" s="26">
        <v>0.2</v>
      </c>
      <c r="Z150" s="26" t="s">
        <v>497</v>
      </c>
      <c r="AA150" s="89"/>
      <c r="AB150" s="89" t="s">
        <v>440</v>
      </c>
      <c r="AF150" s="26"/>
      <c r="AG150" s="26" t="s">
        <v>98</v>
      </c>
      <c r="AQ150" s="10"/>
      <c r="AR150" s="10"/>
    </row>
    <row r="151" spans="1:44" ht="9" customHeight="1">
      <c r="A151" s="93" t="s">
        <v>655</v>
      </c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10"/>
      <c r="S151" s="35" t="s">
        <v>300</v>
      </c>
      <c r="U151" s="89" t="s">
        <v>26</v>
      </c>
      <c r="V151" s="89"/>
      <c r="W151" s="89"/>
      <c r="X151" s="89"/>
      <c r="Y151" s="26">
        <v>0.1</v>
      </c>
      <c r="Z151" s="26" t="s">
        <v>475</v>
      </c>
      <c r="AB151" s="89" t="s">
        <v>441</v>
      </c>
      <c r="AF151" s="26"/>
      <c r="AG151" s="26" t="s">
        <v>103</v>
      </c>
      <c r="AQ151" s="10"/>
      <c r="AR151" s="10"/>
    </row>
    <row r="152" spans="1:44" ht="9" customHeight="1">
      <c r="A152" s="113" t="s">
        <v>698</v>
      </c>
      <c r="S152" s="35" t="s">
        <v>300</v>
      </c>
      <c r="U152" s="89" t="s">
        <v>27</v>
      </c>
      <c r="V152" s="89"/>
      <c r="W152" s="89"/>
      <c r="X152" s="89"/>
      <c r="Y152" s="26" t="s">
        <v>715</v>
      </c>
      <c r="Z152" s="26" t="s">
        <v>497</v>
      </c>
      <c r="AQ152" s="10"/>
      <c r="AR152" s="10"/>
    </row>
    <row r="153" spans="1:44" ht="9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AG153" s="125" t="s">
        <v>570</v>
      </c>
      <c r="AQ153" s="10"/>
      <c r="AR153" s="10"/>
    </row>
    <row r="154" spans="1:48" ht="9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AG154" s="122" t="s">
        <v>760</v>
      </c>
      <c r="AQ154" s="5"/>
      <c r="AR154" s="5"/>
      <c r="AS154" s="5"/>
      <c r="AT154" s="23"/>
      <c r="AU154" s="23"/>
      <c r="AV154" s="23"/>
    </row>
    <row r="155" spans="1:48" ht="9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Z155" s="38" t="s">
        <v>729</v>
      </c>
      <c r="AA155" s="38"/>
      <c r="AB155" s="61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Q155" s="33"/>
      <c r="AS155" s="10"/>
      <c r="AT155" s="23"/>
      <c r="AU155" s="23"/>
      <c r="AV155" s="23"/>
    </row>
    <row r="156" spans="1:50" ht="9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Z156" s="10" t="s">
        <v>761</v>
      </c>
      <c r="AA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Q156" s="69"/>
      <c r="AR156" s="67"/>
      <c r="AS156" s="68"/>
      <c r="AT156" s="75"/>
      <c r="AU156" s="75"/>
      <c r="AV156" s="75"/>
      <c r="AW156" s="67"/>
      <c r="AX156" s="67"/>
    </row>
    <row r="157" spans="1:50" ht="9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Z157" s="38" t="s">
        <v>586</v>
      </c>
      <c r="AA157" s="38"/>
      <c r="AB157" s="61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Q157" s="69"/>
      <c r="AR157" s="67"/>
      <c r="AS157" s="68"/>
      <c r="AT157" s="75"/>
      <c r="AU157" s="75"/>
      <c r="AV157" s="75"/>
      <c r="AW157" s="67"/>
      <c r="AX157" s="67"/>
    </row>
    <row r="158" spans="1:50" ht="9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Z158" s="10" t="s">
        <v>703</v>
      </c>
      <c r="AA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Q158" s="68"/>
      <c r="AR158" s="67"/>
      <c r="AS158" s="68"/>
      <c r="AT158" s="75"/>
      <c r="AU158" s="75"/>
      <c r="AV158" s="75"/>
      <c r="AW158" s="67"/>
      <c r="AX158" s="67"/>
    </row>
    <row r="159" spans="1:50" ht="9" customHeight="1">
      <c r="A159" s="147" t="s">
        <v>717</v>
      </c>
      <c r="B159" s="147"/>
      <c r="C159" s="147"/>
      <c r="D159" s="147"/>
      <c r="E159" s="147"/>
      <c r="F159" s="147"/>
      <c r="G159" s="147"/>
      <c r="H159" s="147"/>
      <c r="I159" s="147"/>
      <c r="J159" s="147"/>
      <c r="K159" s="147"/>
      <c r="L159" s="147"/>
      <c r="M159" s="147"/>
      <c r="N159" s="147"/>
      <c r="O159" s="147"/>
      <c r="P159" s="147"/>
      <c r="Q159" s="147"/>
      <c r="R159" s="147"/>
      <c r="S159" s="147"/>
      <c r="T159" s="147"/>
      <c r="U159" s="147"/>
      <c r="V159" s="147"/>
      <c r="W159" s="147"/>
      <c r="X159" s="147"/>
      <c r="Z159" s="38" t="s">
        <v>587</v>
      </c>
      <c r="AA159" s="38"/>
      <c r="AB159" s="61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Q159" s="69"/>
      <c r="AR159" s="67"/>
      <c r="AS159" s="68"/>
      <c r="AT159" s="75"/>
      <c r="AU159" s="75"/>
      <c r="AV159" s="75"/>
      <c r="AW159" s="67"/>
      <c r="AX159" s="67"/>
    </row>
    <row r="160" spans="1:50" ht="9" customHeight="1">
      <c r="A160" s="147"/>
      <c r="B160" s="147"/>
      <c r="C160" s="147"/>
      <c r="D160" s="147"/>
      <c r="E160" s="147"/>
      <c r="F160" s="147"/>
      <c r="G160" s="147"/>
      <c r="H160" s="147"/>
      <c r="I160" s="147"/>
      <c r="J160" s="147"/>
      <c r="K160" s="147"/>
      <c r="L160" s="147"/>
      <c r="M160" s="147"/>
      <c r="N160" s="147"/>
      <c r="O160" s="147"/>
      <c r="P160" s="147"/>
      <c r="Q160" s="147"/>
      <c r="R160" s="147"/>
      <c r="S160" s="147"/>
      <c r="T160" s="147"/>
      <c r="U160" s="147"/>
      <c r="V160" s="147"/>
      <c r="W160" s="147"/>
      <c r="X160" s="147"/>
      <c r="Z160" s="10" t="s">
        <v>588</v>
      </c>
      <c r="AA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Q160" s="69"/>
      <c r="AR160" s="67"/>
      <c r="AS160" s="68"/>
      <c r="AT160" s="75"/>
      <c r="AU160" s="75"/>
      <c r="AV160" s="75"/>
      <c r="AW160" s="67"/>
      <c r="AX160" s="67"/>
    </row>
    <row r="161" spans="1:50" ht="9" customHeight="1">
      <c r="A161" s="147"/>
      <c r="B161" s="147"/>
      <c r="C161" s="147"/>
      <c r="D161" s="147"/>
      <c r="E161" s="147"/>
      <c r="F161" s="147"/>
      <c r="G161" s="147"/>
      <c r="H161" s="147"/>
      <c r="I161" s="147"/>
      <c r="J161" s="147"/>
      <c r="K161" s="147"/>
      <c r="L161" s="147"/>
      <c r="M161" s="147"/>
      <c r="N161" s="147"/>
      <c r="O161" s="147"/>
      <c r="P161" s="147"/>
      <c r="Q161" s="147"/>
      <c r="R161" s="147"/>
      <c r="S161" s="147"/>
      <c r="T161" s="147"/>
      <c r="U161" s="147"/>
      <c r="V161" s="147"/>
      <c r="W161" s="147"/>
      <c r="X161" s="147"/>
      <c r="Z161" s="38" t="s">
        <v>683</v>
      </c>
      <c r="AA161" s="38"/>
      <c r="AB161" s="61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Q161" s="69"/>
      <c r="AR161" s="67"/>
      <c r="AS161" s="68"/>
      <c r="AT161" s="75"/>
      <c r="AU161" s="75"/>
      <c r="AV161" s="75"/>
      <c r="AW161" s="67"/>
      <c r="AX161" s="67"/>
    </row>
    <row r="162" spans="1:50" ht="9" customHeight="1">
      <c r="A162" s="107"/>
      <c r="B162" s="107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"/>
      <c r="AQ162" s="69"/>
      <c r="AR162" s="67"/>
      <c r="AS162" s="68"/>
      <c r="AT162" s="75"/>
      <c r="AU162" s="75"/>
      <c r="AV162" s="75"/>
      <c r="AW162" s="67"/>
      <c r="AX162" s="67"/>
    </row>
    <row r="163" spans="1:50" ht="9" customHeight="1">
      <c r="A163" s="107"/>
      <c r="B163" s="107"/>
      <c r="C163" s="107"/>
      <c r="D163" s="107"/>
      <c r="E163" s="107"/>
      <c r="F163" s="107"/>
      <c r="G163" s="107"/>
      <c r="H163" s="107"/>
      <c r="I163" s="107"/>
      <c r="J163" s="107"/>
      <c r="K163" s="107"/>
      <c r="L163" s="125" t="s">
        <v>552</v>
      </c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"/>
      <c r="AA163" s="5"/>
      <c r="AB163" s="5"/>
      <c r="AC163" s="5"/>
      <c r="AD163" s="5"/>
      <c r="AE163" s="5"/>
      <c r="AF163" s="5"/>
      <c r="AG163" s="122" t="s">
        <v>385</v>
      </c>
      <c r="AI163" s="5"/>
      <c r="AJ163" s="5"/>
      <c r="AK163" s="5"/>
      <c r="AM163" s="5"/>
      <c r="AN163" s="5"/>
      <c r="AQ163" s="67"/>
      <c r="AR163" s="67"/>
      <c r="AS163" s="67"/>
      <c r="AT163" s="75"/>
      <c r="AU163" s="75"/>
      <c r="AV163" s="75"/>
      <c r="AW163" s="67"/>
      <c r="AX163" s="67"/>
    </row>
    <row r="164" spans="1:50" ht="9" customHeight="1">
      <c r="A164" s="107"/>
      <c r="B164" s="113"/>
      <c r="C164" s="113"/>
      <c r="D164" s="107"/>
      <c r="E164" s="122" t="s">
        <v>429</v>
      </c>
      <c r="F164" s="113"/>
      <c r="G164" s="107"/>
      <c r="H164" s="107"/>
      <c r="I164" s="122" t="s">
        <v>428</v>
      </c>
      <c r="J164" s="113"/>
      <c r="K164" s="107"/>
      <c r="L164" s="107"/>
      <c r="M164" s="107"/>
      <c r="N164" s="107"/>
      <c r="O164" s="107"/>
      <c r="P164" s="107"/>
      <c r="Q164" s="107"/>
      <c r="R164" s="122" t="s">
        <v>430</v>
      </c>
      <c r="S164" s="107"/>
      <c r="T164" s="107"/>
      <c r="U164" s="107"/>
      <c r="V164" s="107"/>
      <c r="W164" s="107"/>
      <c r="X164" s="107"/>
      <c r="Y164" s="10"/>
      <c r="Z164" s="28" t="s">
        <v>747</v>
      </c>
      <c r="AA164" s="28"/>
      <c r="AB164" s="28"/>
      <c r="AC164" s="28"/>
      <c r="AD164" s="28"/>
      <c r="AE164" s="28"/>
      <c r="AF164" s="28"/>
      <c r="AG164" s="33" t="s">
        <v>387</v>
      </c>
      <c r="AH164" s="28"/>
      <c r="AI164" s="33" t="s">
        <v>409</v>
      </c>
      <c r="AJ164" s="10"/>
      <c r="AL164" s="33" t="s">
        <v>423</v>
      </c>
      <c r="AN164" s="33" t="s">
        <v>416</v>
      </c>
      <c r="AQ164" s="69"/>
      <c r="AR164" s="67"/>
      <c r="AS164" s="68"/>
      <c r="AT164" s="75"/>
      <c r="AU164" s="75"/>
      <c r="AV164" s="75"/>
      <c r="AW164" s="67"/>
      <c r="AX164" s="67"/>
    </row>
    <row r="165" spans="1:50" ht="9" customHeight="1">
      <c r="A165" s="28" t="s">
        <v>689</v>
      </c>
      <c r="B165" s="10"/>
      <c r="C165" s="10"/>
      <c r="E165" s="10" t="s">
        <v>578</v>
      </c>
      <c r="F165" s="10"/>
      <c r="H165" s="10" t="s">
        <v>578</v>
      </c>
      <c r="J165" s="10"/>
      <c r="K165" s="10"/>
      <c r="L165" s="24"/>
      <c r="M165" s="10"/>
      <c r="N165" s="33" t="s">
        <v>427</v>
      </c>
      <c r="O165" s="10"/>
      <c r="P165" s="10"/>
      <c r="Q165" s="33"/>
      <c r="R165" s="33"/>
      <c r="S165" s="33" t="s">
        <v>553</v>
      </c>
      <c r="T165" s="33"/>
      <c r="U165" s="33"/>
      <c r="V165" s="33"/>
      <c r="W165" s="33" t="s">
        <v>338</v>
      </c>
      <c r="X165" s="10"/>
      <c r="Y165" s="10"/>
      <c r="Z165" s="38" t="s">
        <v>381</v>
      </c>
      <c r="AA165" s="38"/>
      <c r="AB165" s="38"/>
      <c r="AC165" s="38"/>
      <c r="AD165" s="38"/>
      <c r="AE165" s="38"/>
      <c r="AF165" s="38"/>
      <c r="AG165" s="37" t="s">
        <v>386</v>
      </c>
      <c r="AH165" s="38"/>
      <c r="AI165" s="37" t="s">
        <v>410</v>
      </c>
      <c r="AJ165" s="38"/>
      <c r="AK165" s="61"/>
      <c r="AL165" s="37" t="s">
        <v>600</v>
      </c>
      <c r="AM165" s="61"/>
      <c r="AN165" s="37" t="s">
        <v>604</v>
      </c>
      <c r="AQ165" s="69"/>
      <c r="AR165" s="69"/>
      <c r="AS165" s="68"/>
      <c r="AT165" s="75"/>
      <c r="AU165" s="75"/>
      <c r="AV165" s="75"/>
      <c r="AW165" s="67"/>
      <c r="AX165" s="67"/>
    </row>
    <row r="166" spans="1:50" ht="9" customHeight="1">
      <c r="A166" s="60" t="s">
        <v>579</v>
      </c>
      <c r="B166" s="38"/>
      <c r="C166" s="38"/>
      <c r="D166" s="61"/>
      <c r="E166" s="66" t="s">
        <v>580</v>
      </c>
      <c r="F166" s="38"/>
      <c r="G166" s="61"/>
      <c r="H166" s="66" t="s">
        <v>303</v>
      </c>
      <c r="I166" s="61"/>
      <c r="J166" s="38"/>
      <c r="K166" s="68"/>
      <c r="L166" s="38"/>
      <c r="M166" s="38"/>
      <c r="N166" s="37" t="s">
        <v>339</v>
      </c>
      <c r="O166" s="38"/>
      <c r="P166" s="38"/>
      <c r="Q166" s="37"/>
      <c r="R166" s="37"/>
      <c r="S166" s="37" t="s">
        <v>340</v>
      </c>
      <c r="T166" s="37"/>
      <c r="U166" s="37"/>
      <c r="V166" s="37"/>
      <c r="W166" s="37" t="s">
        <v>341</v>
      </c>
      <c r="X166" s="38"/>
      <c r="Y166" s="10"/>
      <c r="Z166" s="88" t="s">
        <v>595</v>
      </c>
      <c r="AA166" s="38"/>
      <c r="AB166" s="38"/>
      <c r="AC166" s="38"/>
      <c r="AD166" s="38"/>
      <c r="AE166" s="38"/>
      <c r="AF166" s="38"/>
      <c r="AG166" s="37"/>
      <c r="AH166" s="38"/>
      <c r="AI166" s="37"/>
      <c r="AJ166" s="38"/>
      <c r="AK166" s="61"/>
      <c r="AL166" s="37"/>
      <c r="AM166" s="61"/>
      <c r="AN166" s="37"/>
      <c r="AQ166" s="69"/>
      <c r="AR166" s="69"/>
      <c r="AS166" s="69"/>
      <c r="AT166" s="75"/>
      <c r="AU166" s="75"/>
      <c r="AV166" s="75"/>
      <c r="AW166" s="67"/>
      <c r="AX166" s="67"/>
    </row>
    <row r="167" spans="1:50" ht="9" customHeight="1">
      <c r="A167" s="28" t="s">
        <v>358</v>
      </c>
      <c r="B167" s="10"/>
      <c r="C167" s="10"/>
      <c r="E167" s="62" t="s">
        <v>581</v>
      </c>
      <c r="F167" s="10"/>
      <c r="H167" s="62" t="s">
        <v>653</v>
      </c>
      <c r="J167" s="10"/>
      <c r="K167" s="68"/>
      <c r="L167" s="68"/>
      <c r="M167" s="10"/>
      <c r="N167" s="17" t="s">
        <v>342</v>
      </c>
      <c r="O167" s="10"/>
      <c r="P167" s="10"/>
      <c r="Q167" s="17"/>
      <c r="R167" s="17"/>
      <c r="S167" s="17" t="s">
        <v>343</v>
      </c>
      <c r="T167" s="17"/>
      <c r="U167" s="17"/>
      <c r="V167" s="17"/>
      <c r="W167" s="17" t="s">
        <v>341</v>
      </c>
      <c r="X167" s="10"/>
      <c r="Y167" s="10"/>
      <c r="Z167" s="10" t="s">
        <v>748</v>
      </c>
      <c r="AA167" s="10"/>
      <c r="AB167" s="10"/>
      <c r="AC167" s="10"/>
      <c r="AD167" s="10"/>
      <c r="AE167" s="10"/>
      <c r="AF167" s="10"/>
      <c r="AG167" s="17" t="s">
        <v>386</v>
      </c>
      <c r="AH167" s="10"/>
      <c r="AI167" s="17" t="s">
        <v>32</v>
      </c>
      <c r="AJ167" s="10"/>
      <c r="AL167" s="17" t="s">
        <v>601</v>
      </c>
      <c r="AN167" s="17" t="s">
        <v>412</v>
      </c>
      <c r="AO167" s="10"/>
      <c r="AP167" s="10"/>
      <c r="AQ167" s="68"/>
      <c r="AR167" s="68"/>
      <c r="AS167" s="68"/>
      <c r="AT167" s="75"/>
      <c r="AU167" s="75"/>
      <c r="AV167" s="75"/>
      <c r="AW167" s="67"/>
      <c r="AX167" s="67"/>
    </row>
    <row r="168" spans="1:50" ht="9" customHeight="1">
      <c r="A168" s="60" t="s">
        <v>359</v>
      </c>
      <c r="B168" s="38"/>
      <c r="C168" s="38"/>
      <c r="D168" s="61"/>
      <c r="E168" s="66" t="s">
        <v>582</v>
      </c>
      <c r="F168" s="38"/>
      <c r="G168" s="61"/>
      <c r="H168" s="66" t="s">
        <v>304</v>
      </c>
      <c r="I168" s="61"/>
      <c r="J168" s="38"/>
      <c r="K168" s="68"/>
      <c r="L168" s="38"/>
      <c r="M168" s="38"/>
      <c r="N168" s="37" t="s">
        <v>344</v>
      </c>
      <c r="O168" s="38"/>
      <c r="P168" s="38"/>
      <c r="Q168" s="37"/>
      <c r="R168" s="37"/>
      <c r="S168" s="37" t="s">
        <v>345</v>
      </c>
      <c r="T168" s="37"/>
      <c r="U168" s="37"/>
      <c r="V168" s="37"/>
      <c r="W168" s="37" t="s">
        <v>341</v>
      </c>
      <c r="X168" s="38"/>
      <c r="Y168" s="10"/>
      <c r="Z168" s="89" t="s">
        <v>380</v>
      </c>
      <c r="AA168" s="10"/>
      <c r="AB168" s="10"/>
      <c r="AC168" s="10"/>
      <c r="AD168" s="10"/>
      <c r="AE168" s="10"/>
      <c r="AF168" s="10"/>
      <c r="AG168" s="17"/>
      <c r="AH168" s="10"/>
      <c r="AI168" s="17"/>
      <c r="AJ168" s="10"/>
      <c r="AL168" s="17" t="s">
        <v>602</v>
      </c>
      <c r="AN168" s="17"/>
      <c r="AO168" s="10"/>
      <c r="AP168" s="10"/>
      <c r="AQ168" s="68"/>
      <c r="AR168" s="68"/>
      <c r="AS168" s="68"/>
      <c r="AT168" s="75"/>
      <c r="AU168" s="75"/>
      <c r="AV168" s="75"/>
      <c r="AW168" s="67"/>
      <c r="AX168" s="67"/>
    </row>
    <row r="169" spans="1:50" ht="9" customHeight="1">
      <c r="A169" s="28" t="s">
        <v>360</v>
      </c>
      <c r="B169" s="10"/>
      <c r="C169" s="10"/>
      <c r="E169" s="62" t="s">
        <v>224</v>
      </c>
      <c r="F169" s="10"/>
      <c r="H169" s="62" t="s">
        <v>82</v>
      </c>
      <c r="J169" s="10"/>
      <c r="K169" s="68"/>
      <c r="L169" s="68"/>
      <c r="M169" s="10"/>
      <c r="N169" s="17" t="s">
        <v>346</v>
      </c>
      <c r="O169" s="10"/>
      <c r="P169" s="10"/>
      <c r="Q169" s="17"/>
      <c r="R169" s="17"/>
      <c r="S169" s="17" t="s">
        <v>347</v>
      </c>
      <c r="T169" s="17"/>
      <c r="U169" s="17"/>
      <c r="V169" s="17"/>
      <c r="W169" s="17" t="s">
        <v>348</v>
      </c>
      <c r="X169" s="10"/>
      <c r="Y169" s="10"/>
      <c r="Z169" s="38" t="s">
        <v>749</v>
      </c>
      <c r="AA169" s="38"/>
      <c r="AB169" s="38"/>
      <c r="AC169" s="38"/>
      <c r="AD169" s="38"/>
      <c r="AE169" s="38"/>
      <c r="AF169" s="38"/>
      <c r="AG169" s="37" t="s">
        <v>32</v>
      </c>
      <c r="AH169" s="38"/>
      <c r="AI169" s="37" t="s">
        <v>411</v>
      </c>
      <c r="AJ169" s="38"/>
      <c r="AK169" s="61"/>
      <c r="AL169" s="37" t="s">
        <v>32</v>
      </c>
      <c r="AM169" s="61"/>
      <c r="AN169" s="37" t="s">
        <v>605</v>
      </c>
      <c r="AO169" s="10"/>
      <c r="AP169" s="10"/>
      <c r="AQ169" s="68"/>
      <c r="AR169" s="68"/>
      <c r="AS169" s="68"/>
      <c r="AT169" s="75"/>
      <c r="AU169" s="75"/>
      <c r="AV169" s="75"/>
      <c r="AW169" s="67"/>
      <c r="AX169" s="67"/>
    </row>
    <row r="170" spans="1:48" ht="9" customHeight="1">
      <c r="A170" s="60" t="s">
        <v>361</v>
      </c>
      <c r="B170" s="38"/>
      <c r="C170" s="38"/>
      <c r="D170" s="61"/>
      <c r="E170" s="66" t="s">
        <v>652</v>
      </c>
      <c r="F170" s="38"/>
      <c r="G170" s="61"/>
      <c r="H170" s="66" t="s">
        <v>83</v>
      </c>
      <c r="I170" s="61"/>
      <c r="J170" s="38"/>
      <c r="K170" s="68"/>
      <c r="L170" s="38"/>
      <c r="M170" s="38"/>
      <c r="N170" s="37" t="s">
        <v>195</v>
      </c>
      <c r="O170" s="38"/>
      <c r="P170" s="38"/>
      <c r="Q170" s="37"/>
      <c r="R170" s="37"/>
      <c r="S170" s="37" t="s">
        <v>349</v>
      </c>
      <c r="T170" s="37"/>
      <c r="U170" s="37"/>
      <c r="V170" s="37"/>
      <c r="W170" s="37" t="s">
        <v>348</v>
      </c>
      <c r="X170" s="38"/>
      <c r="Y170" s="10"/>
      <c r="Z170" s="88" t="s">
        <v>382</v>
      </c>
      <c r="AA170" s="38"/>
      <c r="AB170" s="38"/>
      <c r="AC170" s="38"/>
      <c r="AD170" s="38"/>
      <c r="AE170" s="38"/>
      <c r="AF170" s="38"/>
      <c r="AG170" s="37"/>
      <c r="AH170" s="38"/>
      <c r="AI170" s="37"/>
      <c r="AJ170" s="38"/>
      <c r="AK170" s="61"/>
      <c r="AL170" s="37"/>
      <c r="AM170" s="61"/>
      <c r="AN170" s="37"/>
      <c r="AO170" s="10"/>
      <c r="AP170" s="10"/>
      <c r="AQ170" s="10"/>
      <c r="AR170" s="10"/>
      <c r="AS170" s="10"/>
      <c r="AT170" s="23"/>
      <c r="AU170" s="23"/>
      <c r="AV170" s="23"/>
    </row>
    <row r="171" spans="1:48" ht="9" customHeight="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68"/>
      <c r="L171" s="68"/>
      <c r="M171" s="10"/>
      <c r="N171" s="17" t="s">
        <v>350</v>
      </c>
      <c r="O171" s="10"/>
      <c r="P171" s="10"/>
      <c r="Q171" s="17"/>
      <c r="R171" s="17"/>
      <c r="S171" s="17" t="s">
        <v>351</v>
      </c>
      <c r="T171" s="17"/>
      <c r="U171" s="17"/>
      <c r="V171" s="17"/>
      <c r="W171" s="17" t="s">
        <v>348</v>
      </c>
      <c r="X171" s="10"/>
      <c r="Y171" s="10"/>
      <c r="Z171" s="10" t="s">
        <v>750</v>
      </c>
      <c r="AA171" s="10"/>
      <c r="AB171" s="10"/>
      <c r="AC171" s="10"/>
      <c r="AD171" s="10"/>
      <c r="AE171" s="10"/>
      <c r="AF171" s="10"/>
      <c r="AG171" s="17" t="s">
        <v>596</v>
      </c>
      <c r="AH171" s="10"/>
      <c r="AI171" s="17" t="s">
        <v>412</v>
      </c>
      <c r="AJ171" s="10"/>
      <c r="AL171" s="17" t="s">
        <v>32</v>
      </c>
      <c r="AN171" s="17" t="s">
        <v>412</v>
      </c>
      <c r="AT171" s="23"/>
      <c r="AU171" s="23"/>
      <c r="AV171" s="23"/>
    </row>
    <row r="172" spans="1:48" ht="9" customHeight="1">
      <c r="A172" s="107"/>
      <c r="B172" s="107"/>
      <c r="C172" s="107"/>
      <c r="D172" s="107"/>
      <c r="E172" s="117" t="s">
        <v>740</v>
      </c>
      <c r="F172" s="107"/>
      <c r="G172" s="107"/>
      <c r="H172" s="107"/>
      <c r="I172" s="107"/>
      <c r="J172" s="107"/>
      <c r="K172" s="68"/>
      <c r="L172" s="38"/>
      <c r="M172" s="38"/>
      <c r="N172" s="37" t="s">
        <v>352</v>
      </c>
      <c r="O172" s="38"/>
      <c r="P172" s="38"/>
      <c r="Q172" s="37"/>
      <c r="R172" s="37"/>
      <c r="S172" s="37" t="s">
        <v>353</v>
      </c>
      <c r="T172" s="37"/>
      <c r="U172" s="37"/>
      <c r="V172" s="37"/>
      <c r="W172" s="37" t="s">
        <v>354</v>
      </c>
      <c r="X172" s="38"/>
      <c r="Y172" s="10"/>
      <c r="Z172" s="89" t="s">
        <v>597</v>
      </c>
      <c r="AA172" s="89"/>
      <c r="AB172" s="89"/>
      <c r="AC172" s="89"/>
      <c r="AD172" s="89"/>
      <c r="AE172" s="89"/>
      <c r="AF172" s="89"/>
      <c r="AG172" s="17"/>
      <c r="AH172" s="10"/>
      <c r="AI172" s="10"/>
      <c r="AJ172" s="10"/>
      <c r="AL172" s="10"/>
      <c r="AM172" s="17"/>
      <c r="AN172" s="17"/>
      <c r="AT172" s="23"/>
      <c r="AU172" s="23"/>
      <c r="AV172" s="23"/>
    </row>
    <row r="173" spans="1:48" ht="9" customHeight="1">
      <c r="A173" s="10"/>
      <c r="B173" s="33" t="s">
        <v>690</v>
      </c>
      <c r="C173" s="28"/>
      <c r="D173" s="10"/>
      <c r="E173" s="33" t="s">
        <v>691</v>
      </c>
      <c r="F173" s="28"/>
      <c r="G173" s="33" t="s">
        <v>692</v>
      </c>
      <c r="H173" s="33"/>
      <c r="I173" s="33" t="s">
        <v>536</v>
      </c>
      <c r="J173" s="10"/>
      <c r="K173" s="10"/>
      <c r="L173" s="68"/>
      <c r="M173" s="10"/>
      <c r="N173" s="17" t="s">
        <v>355</v>
      </c>
      <c r="O173" s="10"/>
      <c r="P173" s="10"/>
      <c r="Q173" s="17"/>
      <c r="R173" s="17"/>
      <c r="S173" s="17" t="s">
        <v>356</v>
      </c>
      <c r="T173" s="17"/>
      <c r="U173" s="17"/>
      <c r="V173" s="17"/>
      <c r="W173" s="17" t="s">
        <v>354</v>
      </c>
      <c r="X173" s="10"/>
      <c r="Y173" s="10"/>
      <c r="Z173" s="89"/>
      <c r="AA173" s="89"/>
      <c r="AB173" s="89"/>
      <c r="AC173" s="89"/>
      <c r="AD173" s="89"/>
      <c r="AE173" s="89"/>
      <c r="AF173" s="89"/>
      <c r="AG173" s="10"/>
      <c r="AH173" s="10"/>
      <c r="AI173" s="10"/>
      <c r="AJ173" s="10"/>
      <c r="AK173" s="10"/>
      <c r="AL173" s="17"/>
      <c r="AM173" s="17"/>
      <c r="AN173" s="17"/>
      <c r="AT173" s="23"/>
      <c r="AU173" s="23"/>
      <c r="AV173" s="23"/>
    </row>
    <row r="174" spans="1:48" ht="9" customHeight="1">
      <c r="A174" s="38"/>
      <c r="B174" s="65" t="s">
        <v>548</v>
      </c>
      <c r="C174" s="37"/>
      <c r="D174" s="38"/>
      <c r="E174" s="37" t="s">
        <v>537</v>
      </c>
      <c r="F174" s="37"/>
      <c r="G174" s="37" t="s">
        <v>541</v>
      </c>
      <c r="H174" s="37"/>
      <c r="I174" s="38" t="s">
        <v>547</v>
      </c>
      <c r="J174" s="38"/>
      <c r="K174" s="10"/>
      <c r="L174" s="38"/>
      <c r="M174" s="38"/>
      <c r="N174" s="37" t="s">
        <v>763</v>
      </c>
      <c r="O174" s="38"/>
      <c r="P174" s="38"/>
      <c r="Q174" s="37"/>
      <c r="R174" s="37"/>
      <c r="S174" s="37" t="s">
        <v>764</v>
      </c>
      <c r="T174" s="37"/>
      <c r="U174" s="37"/>
      <c r="V174" s="37"/>
      <c r="W174" s="37" t="s">
        <v>354</v>
      </c>
      <c r="X174" s="38"/>
      <c r="Y174" s="10"/>
      <c r="Z174" s="113" t="s">
        <v>699</v>
      </c>
      <c r="AA174" s="5"/>
      <c r="AB174" s="5"/>
      <c r="AC174" s="5"/>
      <c r="AD174" s="5"/>
      <c r="AE174" s="5"/>
      <c r="AF174" s="5"/>
      <c r="AG174" s="5"/>
      <c r="AH174" s="113" t="s">
        <v>721</v>
      </c>
      <c r="AI174" s="5"/>
      <c r="AJ174" s="5"/>
      <c r="AK174" s="5"/>
      <c r="AL174" s="5"/>
      <c r="AT174" s="23"/>
      <c r="AU174" s="23"/>
      <c r="AV174" s="23"/>
    </row>
    <row r="175" spans="1:48" ht="9" customHeight="1">
      <c r="A175" s="10"/>
      <c r="B175" s="63" t="s">
        <v>363</v>
      </c>
      <c r="C175" s="17"/>
      <c r="D175" s="10"/>
      <c r="E175" s="17" t="s">
        <v>538</v>
      </c>
      <c r="F175" s="17"/>
      <c r="G175" s="17" t="s">
        <v>543</v>
      </c>
      <c r="H175" s="17"/>
      <c r="I175" s="17" t="s">
        <v>537</v>
      </c>
      <c r="J175" s="10"/>
      <c r="K175" s="10"/>
      <c r="L175" s="10"/>
      <c r="M175" s="10"/>
      <c r="N175" s="17" t="s">
        <v>765</v>
      </c>
      <c r="O175" s="10"/>
      <c r="P175" s="10"/>
      <c r="Q175" s="17"/>
      <c r="R175" s="17"/>
      <c r="S175" s="17" t="s">
        <v>766</v>
      </c>
      <c r="T175" s="17"/>
      <c r="U175" s="17"/>
      <c r="V175" s="17"/>
      <c r="W175" s="17" t="s">
        <v>767</v>
      </c>
      <c r="X175" s="10"/>
      <c r="Y175" s="10"/>
      <c r="Z175" s="28" t="s">
        <v>700</v>
      </c>
      <c r="AA175" s="10"/>
      <c r="AB175" s="10"/>
      <c r="AC175" s="10"/>
      <c r="AD175" s="10"/>
      <c r="AE175" s="10"/>
      <c r="AF175" s="10"/>
      <c r="AG175" s="10"/>
      <c r="AH175" s="28" t="s">
        <v>722</v>
      </c>
      <c r="AI175" s="10"/>
      <c r="AJ175" s="10"/>
      <c r="AK175" s="10"/>
      <c r="AL175" s="10"/>
      <c r="AM175" s="10"/>
      <c r="AN175" s="10"/>
      <c r="AT175" s="23"/>
      <c r="AU175" s="23"/>
      <c r="AV175" s="23"/>
    </row>
    <row r="176" spans="1:48" ht="9" customHeight="1">
      <c r="A176" s="38"/>
      <c r="B176" s="65" t="s">
        <v>549</v>
      </c>
      <c r="C176" s="37"/>
      <c r="D176" s="38"/>
      <c r="E176" s="37" t="s">
        <v>539</v>
      </c>
      <c r="F176" s="37"/>
      <c r="G176" s="37" t="s">
        <v>542</v>
      </c>
      <c r="H176" s="37"/>
      <c r="I176" s="37" t="s">
        <v>538</v>
      </c>
      <c r="J176" s="38"/>
      <c r="K176" s="10"/>
      <c r="L176" s="38"/>
      <c r="M176" s="38"/>
      <c r="N176" s="37" t="s">
        <v>768</v>
      </c>
      <c r="O176" s="38"/>
      <c r="P176" s="38"/>
      <c r="Q176" s="37"/>
      <c r="R176" s="37"/>
      <c r="S176" s="37" t="s">
        <v>769</v>
      </c>
      <c r="T176" s="37"/>
      <c r="U176" s="37"/>
      <c r="V176" s="37"/>
      <c r="W176" s="37" t="s">
        <v>767</v>
      </c>
      <c r="X176" s="38"/>
      <c r="Y176" s="10"/>
      <c r="Z176" s="38" t="s">
        <v>701</v>
      </c>
      <c r="AA176" s="38"/>
      <c r="AB176" s="38"/>
      <c r="AC176" s="38"/>
      <c r="AD176" s="38"/>
      <c r="AE176" s="145">
        <v>0</v>
      </c>
      <c r="AF176" s="10"/>
      <c r="AG176" s="10"/>
      <c r="AH176" s="38" t="s">
        <v>383</v>
      </c>
      <c r="AI176" s="38"/>
      <c r="AJ176" s="38"/>
      <c r="AK176" s="38"/>
      <c r="AL176" s="38"/>
      <c r="AM176" s="38"/>
      <c r="AN176" s="145">
        <v>-5</v>
      </c>
      <c r="AT176" s="23"/>
      <c r="AU176" s="23"/>
      <c r="AV176" s="23"/>
    </row>
    <row r="177" spans="1:40" ht="9" customHeight="1">
      <c r="A177" s="10"/>
      <c r="B177" s="63" t="s">
        <v>550</v>
      </c>
      <c r="C177" s="17"/>
      <c r="D177" s="10"/>
      <c r="E177" s="17" t="s">
        <v>540</v>
      </c>
      <c r="F177" s="17"/>
      <c r="G177" s="17" t="s">
        <v>544</v>
      </c>
      <c r="H177" s="17"/>
      <c r="I177" s="17" t="s">
        <v>539</v>
      </c>
      <c r="J177" s="10"/>
      <c r="K177" s="10"/>
      <c r="L177" s="10"/>
      <c r="M177" s="10"/>
      <c r="N177" s="17" t="s">
        <v>425</v>
      </c>
      <c r="O177" s="10"/>
      <c r="P177" s="10"/>
      <c r="Q177" s="17"/>
      <c r="R177" s="17"/>
      <c r="S177" s="17" t="s">
        <v>426</v>
      </c>
      <c r="T177" s="17"/>
      <c r="U177" s="17"/>
      <c r="V177" s="17"/>
      <c r="W177" s="17" t="s">
        <v>767</v>
      </c>
      <c r="X177" s="10"/>
      <c r="Y177" s="10"/>
      <c r="Z177" s="10" t="s">
        <v>702</v>
      </c>
      <c r="AA177" s="10"/>
      <c r="AB177" s="10"/>
      <c r="AC177" s="10"/>
      <c r="AD177" s="10"/>
      <c r="AE177" s="140">
        <v>-3</v>
      </c>
      <c r="AF177" s="10"/>
      <c r="AG177" s="10"/>
      <c r="AH177" s="10" t="s">
        <v>384</v>
      </c>
      <c r="AI177" s="10"/>
      <c r="AJ177" s="10"/>
      <c r="AK177" s="10"/>
      <c r="AL177" s="10"/>
      <c r="AM177" s="10"/>
      <c r="AN177" s="140">
        <v>-4</v>
      </c>
    </row>
    <row r="178" spans="1:40" ht="9" customHeight="1">
      <c r="A178" s="38"/>
      <c r="B178" s="65" t="s">
        <v>551</v>
      </c>
      <c r="C178" s="37"/>
      <c r="D178" s="38"/>
      <c r="E178" s="37" t="s">
        <v>541</v>
      </c>
      <c r="F178" s="37"/>
      <c r="G178" s="37" t="s">
        <v>545</v>
      </c>
      <c r="H178" s="37"/>
      <c r="I178" s="37" t="s">
        <v>540</v>
      </c>
      <c r="J178" s="38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38" t="s">
        <v>606</v>
      </c>
      <c r="AA178" s="38"/>
      <c r="AB178" s="38"/>
      <c r="AC178" s="38"/>
      <c r="AD178" s="38"/>
      <c r="AE178" s="145">
        <v>-5</v>
      </c>
      <c r="AF178" s="10"/>
      <c r="AG178" s="10"/>
      <c r="AH178" s="38" t="s">
        <v>754</v>
      </c>
      <c r="AI178" s="38"/>
      <c r="AJ178" s="38"/>
      <c r="AK178" s="38"/>
      <c r="AL178" s="38"/>
      <c r="AM178" s="38"/>
      <c r="AN178" s="145">
        <v>-3</v>
      </c>
    </row>
    <row r="179" spans="1:40" ht="9" customHeight="1">
      <c r="A179" s="10"/>
      <c r="B179" s="63" t="s">
        <v>460</v>
      </c>
      <c r="C179" s="17"/>
      <c r="D179" s="10"/>
      <c r="E179" s="17" t="s">
        <v>542</v>
      </c>
      <c r="F179" s="17"/>
      <c r="G179" s="17" t="s">
        <v>546</v>
      </c>
      <c r="H179" s="17"/>
      <c r="I179" s="17" t="s">
        <v>541</v>
      </c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28" t="s">
        <v>607</v>
      </c>
      <c r="AA179" s="10"/>
      <c r="AB179" s="10"/>
      <c r="AC179" s="10"/>
      <c r="AD179" s="10"/>
      <c r="AE179" s="140"/>
      <c r="AF179" s="10"/>
      <c r="AG179" s="10"/>
      <c r="AH179" s="10" t="s">
        <v>755</v>
      </c>
      <c r="AI179" s="10"/>
      <c r="AJ179" s="10"/>
      <c r="AK179" s="10"/>
      <c r="AL179" s="10"/>
      <c r="AM179" s="10"/>
      <c r="AN179" s="140">
        <v>-2</v>
      </c>
    </row>
    <row r="180" spans="1:40" ht="9" customHeight="1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38" t="s">
        <v>608</v>
      </c>
      <c r="AA180" s="38"/>
      <c r="AB180" s="38"/>
      <c r="AC180" s="38"/>
      <c r="AD180" s="38"/>
      <c r="AE180" s="145" t="s">
        <v>460</v>
      </c>
      <c r="AF180" s="10"/>
      <c r="AG180" s="10"/>
      <c r="AH180" s="38" t="s">
        <v>635</v>
      </c>
      <c r="AI180" s="38"/>
      <c r="AJ180" s="38"/>
      <c r="AK180" s="38"/>
      <c r="AL180" s="38"/>
      <c r="AM180" s="38"/>
      <c r="AN180" s="145">
        <v>-1</v>
      </c>
    </row>
    <row r="181" spans="12:40" ht="9" customHeight="1">
      <c r="L181" s="125" t="s">
        <v>432</v>
      </c>
      <c r="T181" s="73"/>
      <c r="U181" s="74"/>
      <c r="V181" s="67"/>
      <c r="X181" s="10"/>
      <c r="Y181" s="10"/>
      <c r="Z181" s="68" t="s">
        <v>609</v>
      </c>
      <c r="AA181" s="68"/>
      <c r="AB181" s="68"/>
      <c r="AC181" s="68"/>
      <c r="AD181" s="68"/>
      <c r="AE181" s="143">
        <v>0</v>
      </c>
      <c r="AF181" s="10"/>
      <c r="AG181" s="10"/>
      <c r="AH181" s="10" t="s">
        <v>733</v>
      </c>
      <c r="AI181" s="10"/>
      <c r="AJ181" s="10"/>
      <c r="AK181" s="10"/>
      <c r="AL181" s="10"/>
      <c r="AM181" s="10"/>
      <c r="AN181" s="140">
        <v>0</v>
      </c>
    </row>
    <row r="182" spans="1:40" ht="9" customHeight="1">
      <c r="A182" s="10"/>
      <c r="B182" s="10"/>
      <c r="C182" s="10"/>
      <c r="D182" s="10"/>
      <c r="E182" s="117" t="s">
        <v>709</v>
      </c>
      <c r="F182" s="107"/>
      <c r="G182" s="10"/>
      <c r="H182" s="10"/>
      <c r="I182" s="10"/>
      <c r="J182" s="10"/>
      <c r="K182" s="10"/>
      <c r="M182" s="10"/>
      <c r="N182" s="10"/>
      <c r="O182" s="10"/>
      <c r="P182" s="10"/>
      <c r="Q182" s="10"/>
      <c r="S182" s="122" t="s">
        <v>636</v>
      </c>
      <c r="T182" s="69"/>
      <c r="U182" s="69"/>
      <c r="V182" s="68"/>
      <c r="W182" s="10"/>
      <c r="X182" s="10"/>
      <c r="Y182" s="10"/>
      <c r="Z182" s="38" t="s">
        <v>610</v>
      </c>
      <c r="AA182" s="38"/>
      <c r="AB182" s="38"/>
      <c r="AC182" s="38"/>
      <c r="AD182" s="38"/>
      <c r="AE182" s="145">
        <v>-2</v>
      </c>
      <c r="AF182" s="10"/>
      <c r="AG182" s="10"/>
      <c r="AH182" s="10"/>
      <c r="AI182" s="10"/>
      <c r="AJ182" s="10"/>
      <c r="AK182" s="10"/>
      <c r="AL182" s="10"/>
      <c r="AM182" s="10"/>
      <c r="AN182" s="140"/>
    </row>
    <row r="183" spans="1:40" ht="9" customHeight="1">
      <c r="A183" s="10" t="s">
        <v>433</v>
      </c>
      <c r="B183" s="10"/>
      <c r="C183" s="10"/>
      <c r="D183" s="10"/>
      <c r="E183" s="10"/>
      <c r="F183" s="10"/>
      <c r="G183" s="10"/>
      <c r="H183" s="10"/>
      <c r="I183" s="41" t="s">
        <v>453</v>
      </c>
      <c r="J183" s="10"/>
      <c r="K183" s="77"/>
      <c r="L183" s="77"/>
      <c r="M183" s="77"/>
      <c r="N183" s="34" t="s">
        <v>451</v>
      </c>
      <c r="O183" s="77" t="s">
        <v>637</v>
      </c>
      <c r="P183" s="77"/>
      <c r="Q183" s="77"/>
      <c r="R183" s="34"/>
      <c r="S183" s="78"/>
      <c r="T183" s="78"/>
      <c r="U183" s="78"/>
      <c r="V183" s="77"/>
      <c r="W183" s="77"/>
      <c r="X183" s="28"/>
      <c r="Z183" s="68" t="s">
        <v>611</v>
      </c>
      <c r="AA183" s="68"/>
      <c r="AB183" s="68"/>
      <c r="AC183" s="68"/>
      <c r="AD183" s="68"/>
      <c r="AE183" s="143">
        <v>-4</v>
      </c>
      <c r="AF183" s="10"/>
      <c r="AG183" s="10"/>
      <c r="AH183" s="28" t="s">
        <v>454</v>
      </c>
      <c r="AI183" s="10"/>
      <c r="AJ183" s="10"/>
      <c r="AK183" s="10"/>
      <c r="AL183" s="10"/>
      <c r="AM183" s="10"/>
      <c r="AN183" s="140"/>
    </row>
    <row r="184" spans="1:40" ht="9" customHeight="1">
      <c r="A184" s="38" t="s">
        <v>434</v>
      </c>
      <c r="B184" s="38"/>
      <c r="C184" s="38"/>
      <c r="D184" s="38"/>
      <c r="E184" s="38"/>
      <c r="F184" s="38"/>
      <c r="G184" s="38"/>
      <c r="H184" s="38"/>
      <c r="I184" s="39" t="s">
        <v>453</v>
      </c>
      <c r="J184" s="10"/>
      <c r="K184" s="45" t="s">
        <v>448</v>
      </c>
      <c r="L184" s="45"/>
      <c r="M184" s="45"/>
      <c r="N184" s="80" t="s">
        <v>378</v>
      </c>
      <c r="O184" s="61"/>
      <c r="P184" s="45"/>
      <c r="Q184" s="80"/>
      <c r="R184" s="45"/>
      <c r="S184" s="45"/>
      <c r="T184" s="45"/>
      <c r="U184" s="45"/>
      <c r="V184" s="45"/>
      <c r="W184" s="45"/>
      <c r="X184" s="45"/>
      <c r="Y184" s="10"/>
      <c r="Z184" s="38" t="s">
        <v>571</v>
      </c>
      <c r="AA184" s="38"/>
      <c r="AB184" s="38"/>
      <c r="AC184" s="38"/>
      <c r="AD184" s="38"/>
      <c r="AE184" s="145">
        <v>-8</v>
      </c>
      <c r="AF184" s="10"/>
      <c r="AG184" s="10"/>
      <c r="AH184" s="38" t="s">
        <v>455</v>
      </c>
      <c r="AI184" s="38"/>
      <c r="AJ184" s="38"/>
      <c r="AK184" s="38"/>
      <c r="AL184" s="38"/>
      <c r="AM184" s="38"/>
      <c r="AN184" s="145">
        <v>0</v>
      </c>
    </row>
    <row r="185" spans="1:40" ht="9" customHeight="1">
      <c r="A185" s="10" t="s">
        <v>435</v>
      </c>
      <c r="B185" s="10"/>
      <c r="C185" s="10"/>
      <c r="D185" s="10"/>
      <c r="E185" s="10"/>
      <c r="F185" s="10"/>
      <c r="G185" s="10"/>
      <c r="H185" s="10"/>
      <c r="I185" s="41" t="s">
        <v>452</v>
      </c>
      <c r="J185" s="10"/>
      <c r="K185" s="23" t="s">
        <v>449</v>
      </c>
      <c r="L185" s="23"/>
      <c r="M185" s="23"/>
      <c r="N185" s="76" t="s">
        <v>379</v>
      </c>
      <c r="P185" s="23"/>
      <c r="Q185" s="76"/>
      <c r="R185" s="23"/>
      <c r="S185" s="23"/>
      <c r="T185" s="75"/>
      <c r="U185" s="75"/>
      <c r="V185" s="75"/>
      <c r="W185" s="23"/>
      <c r="X185" s="23"/>
      <c r="Y185" s="10"/>
      <c r="Z185" s="82" t="s">
        <v>572</v>
      </c>
      <c r="AA185" s="68"/>
      <c r="AB185" s="68"/>
      <c r="AC185" s="68"/>
      <c r="AD185" s="68"/>
      <c r="AE185" s="143"/>
      <c r="AF185" s="10"/>
      <c r="AG185" s="10"/>
      <c r="AH185" s="10" t="s">
        <v>456</v>
      </c>
      <c r="AI185" s="10"/>
      <c r="AJ185" s="10"/>
      <c r="AK185" s="10"/>
      <c r="AL185" s="10"/>
      <c r="AM185" s="10"/>
      <c r="AN185" s="140">
        <v>-3</v>
      </c>
    </row>
    <row r="186" spans="1:40" ht="9" customHeight="1">
      <c r="A186" s="38" t="s">
        <v>436</v>
      </c>
      <c r="B186" s="38"/>
      <c r="C186" s="38"/>
      <c r="D186" s="38"/>
      <c r="E186" s="38"/>
      <c r="F186" s="38"/>
      <c r="G186" s="38"/>
      <c r="H186" s="38"/>
      <c r="I186" s="79" t="s">
        <v>444</v>
      </c>
      <c r="J186" s="10"/>
      <c r="K186" s="45" t="s">
        <v>450</v>
      </c>
      <c r="L186" s="45"/>
      <c r="M186" s="45"/>
      <c r="N186" s="80" t="s">
        <v>310</v>
      </c>
      <c r="O186" s="61"/>
      <c r="P186" s="45"/>
      <c r="Q186" s="80"/>
      <c r="R186" s="45"/>
      <c r="S186" s="45"/>
      <c r="T186" s="45"/>
      <c r="U186" s="45"/>
      <c r="V186" s="45"/>
      <c r="W186" s="45"/>
      <c r="X186" s="45"/>
      <c r="Y186" s="10"/>
      <c r="Z186" s="38" t="s">
        <v>573</v>
      </c>
      <c r="AA186" s="38"/>
      <c r="AB186" s="38"/>
      <c r="AC186" s="38"/>
      <c r="AD186" s="38"/>
      <c r="AE186" s="145">
        <v>0</v>
      </c>
      <c r="AF186" s="10"/>
      <c r="AG186" s="10"/>
      <c r="AH186" s="38" t="s">
        <v>457</v>
      </c>
      <c r="AI186" s="38"/>
      <c r="AJ186" s="38"/>
      <c r="AK186" s="38"/>
      <c r="AL186" s="38"/>
      <c r="AM186" s="38"/>
      <c r="AN186" s="145">
        <v>-3</v>
      </c>
    </row>
    <row r="187" spans="1:40" ht="9" customHeight="1">
      <c r="A187" s="10" t="s">
        <v>443</v>
      </c>
      <c r="B187" s="10"/>
      <c r="C187" s="10"/>
      <c r="D187" s="10"/>
      <c r="E187" s="10"/>
      <c r="F187" s="10"/>
      <c r="G187" s="10"/>
      <c r="H187" s="10"/>
      <c r="I187" s="41" t="s">
        <v>453</v>
      </c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69"/>
      <c r="U187" s="69"/>
      <c r="V187" s="68"/>
      <c r="W187" s="10"/>
      <c r="X187" s="10"/>
      <c r="Y187" s="10"/>
      <c r="Z187" s="68" t="s">
        <v>574</v>
      </c>
      <c r="AA187" s="68"/>
      <c r="AB187" s="68"/>
      <c r="AC187" s="68"/>
      <c r="AD187" s="68"/>
      <c r="AE187" s="143">
        <v>-3</v>
      </c>
      <c r="AF187" s="10"/>
      <c r="AG187" s="10"/>
      <c r="AH187" s="10" t="s">
        <v>458</v>
      </c>
      <c r="AI187" s="10"/>
      <c r="AJ187" s="10"/>
      <c r="AK187" s="10"/>
      <c r="AL187" s="10"/>
      <c r="AM187" s="10"/>
      <c r="AN187" s="140">
        <v>0</v>
      </c>
    </row>
    <row r="188" spans="1:40" ht="9" customHeight="1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69"/>
      <c r="U188" s="69"/>
      <c r="V188" s="68"/>
      <c r="W188" s="10"/>
      <c r="X188" s="10"/>
      <c r="Y188" s="10"/>
      <c r="Z188" s="38" t="s">
        <v>575</v>
      </c>
      <c r="AA188" s="38"/>
      <c r="AB188" s="38"/>
      <c r="AC188" s="38"/>
      <c r="AD188" s="38"/>
      <c r="AE188" s="145">
        <v>-4</v>
      </c>
      <c r="AF188" s="10"/>
      <c r="AG188" s="10"/>
      <c r="AH188" s="38" t="s">
        <v>459</v>
      </c>
      <c r="AI188" s="38"/>
      <c r="AJ188" s="38"/>
      <c r="AK188" s="38"/>
      <c r="AL188" s="38"/>
      <c r="AM188" s="38"/>
      <c r="AN188" s="145" t="s">
        <v>462</v>
      </c>
    </row>
    <row r="189" spans="1:40" ht="9" customHeight="1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L189" s="122" t="s">
        <v>447</v>
      </c>
      <c r="M189" s="10"/>
      <c r="N189" s="10"/>
      <c r="O189" s="10"/>
      <c r="P189" s="10"/>
      <c r="Q189" s="10"/>
      <c r="R189" s="10"/>
      <c r="S189" s="10"/>
      <c r="T189" s="69"/>
      <c r="U189" s="69"/>
      <c r="V189" s="68"/>
      <c r="W189" s="10"/>
      <c r="X189" s="10"/>
      <c r="Y189" s="10"/>
      <c r="Z189" s="68" t="s">
        <v>762</v>
      </c>
      <c r="AA189" s="68"/>
      <c r="AB189" s="68"/>
      <c r="AC189" s="68"/>
      <c r="AD189" s="68"/>
      <c r="AE189" s="143">
        <v>-5</v>
      </c>
      <c r="AF189" s="10"/>
      <c r="AG189" s="10"/>
      <c r="AH189" s="10"/>
      <c r="AI189" s="10"/>
      <c r="AJ189" s="10"/>
      <c r="AK189" s="10"/>
      <c r="AL189" s="10"/>
      <c r="AM189" s="10"/>
      <c r="AN189" s="10"/>
    </row>
    <row r="190" spans="1:40" ht="9" customHeight="1">
      <c r="A190" s="60" t="s">
        <v>361</v>
      </c>
      <c r="B190" s="38"/>
      <c r="C190" s="38"/>
      <c r="D190" s="38"/>
      <c r="E190" s="38" t="s">
        <v>638</v>
      </c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7"/>
      <c r="U190" s="37"/>
      <c r="V190" s="38"/>
      <c r="W190" s="38"/>
      <c r="X190" s="81"/>
      <c r="Y190" s="10"/>
      <c r="AF190" s="10"/>
      <c r="AG190" s="10"/>
      <c r="AH190" s="10"/>
      <c r="AI190" s="10"/>
      <c r="AJ190" s="10"/>
      <c r="AK190" s="10"/>
      <c r="AL190" s="10"/>
      <c r="AM190" s="10"/>
      <c r="AN190" s="10"/>
    </row>
    <row r="191" spans="1:40" ht="9" customHeight="1">
      <c r="A191" s="28" t="s">
        <v>360</v>
      </c>
      <c r="B191" s="10"/>
      <c r="C191" s="10"/>
      <c r="D191" s="10"/>
      <c r="E191" s="10" t="s">
        <v>639</v>
      </c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69"/>
      <c r="U191" s="69"/>
      <c r="V191" s="68"/>
      <c r="W191" s="10"/>
      <c r="X191" s="36"/>
      <c r="Y191" s="10"/>
      <c r="Z191" s="107"/>
      <c r="AA191" s="113"/>
      <c r="AB191" s="113"/>
      <c r="AC191" s="113"/>
      <c r="AD191" s="113"/>
      <c r="AE191" s="113"/>
      <c r="AF191" s="107"/>
      <c r="AG191" s="122" t="s">
        <v>512</v>
      </c>
      <c r="AH191" s="107"/>
      <c r="AI191" s="107"/>
      <c r="AJ191" s="107"/>
      <c r="AK191" s="107"/>
      <c r="AL191" s="107"/>
      <c r="AM191" s="107"/>
      <c r="AN191" s="107"/>
    </row>
    <row r="192" spans="1:40" ht="9" customHeight="1">
      <c r="A192" s="60" t="s">
        <v>359</v>
      </c>
      <c r="B192" s="38"/>
      <c r="C192" s="38"/>
      <c r="D192" s="38"/>
      <c r="E192" s="38" t="s">
        <v>640</v>
      </c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7"/>
      <c r="U192" s="37"/>
      <c r="V192" s="38"/>
      <c r="W192" s="38"/>
      <c r="X192" s="38"/>
      <c r="Y192" s="10"/>
      <c r="AA192" s="33" t="s">
        <v>391</v>
      </c>
      <c r="AB192" s="33"/>
      <c r="AC192" s="33"/>
      <c r="AD192" s="33" t="s">
        <v>203</v>
      </c>
      <c r="AE192" s="33"/>
      <c r="AF192" s="28" t="s">
        <v>207</v>
      </c>
      <c r="AG192" s="10"/>
      <c r="AH192" s="10"/>
      <c r="AI192" s="10"/>
      <c r="AJ192" s="10"/>
      <c r="AK192" s="10"/>
      <c r="AL192" s="10"/>
      <c r="AM192" s="10"/>
      <c r="AN192" s="10"/>
    </row>
    <row r="193" spans="1:40" ht="9" customHeight="1">
      <c r="A193" s="28" t="s">
        <v>358</v>
      </c>
      <c r="B193" s="10"/>
      <c r="C193" s="10"/>
      <c r="D193" s="10"/>
      <c r="E193" s="10" t="s">
        <v>445</v>
      </c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68"/>
      <c r="U193" s="68"/>
      <c r="V193" s="68"/>
      <c r="W193" s="10"/>
      <c r="X193" s="10"/>
      <c r="Y193" s="10"/>
      <c r="Z193" s="61"/>
      <c r="AA193" s="37" t="s">
        <v>392</v>
      </c>
      <c r="AB193" s="37"/>
      <c r="AC193" s="37"/>
      <c r="AD193" s="37" t="s">
        <v>392</v>
      </c>
      <c r="AE193" s="37"/>
      <c r="AF193" s="38" t="s">
        <v>208</v>
      </c>
      <c r="AG193" s="38"/>
      <c r="AH193" s="38"/>
      <c r="AI193" s="38"/>
      <c r="AJ193" s="38"/>
      <c r="AK193" s="38"/>
      <c r="AL193" s="38"/>
      <c r="AM193" s="38"/>
      <c r="AN193" s="38"/>
    </row>
    <row r="194" spans="1:40" ht="9" customHeight="1">
      <c r="A194" s="60" t="s">
        <v>446</v>
      </c>
      <c r="B194" s="38"/>
      <c r="C194" s="38"/>
      <c r="D194" s="38"/>
      <c r="E194" s="38" t="s">
        <v>445</v>
      </c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10"/>
      <c r="AA194" s="17" t="s">
        <v>393</v>
      </c>
      <c r="AB194" s="17"/>
      <c r="AC194" s="17"/>
      <c r="AD194" s="17" t="s">
        <v>393</v>
      </c>
      <c r="AE194" s="17"/>
      <c r="AF194" s="10" t="s">
        <v>225</v>
      </c>
      <c r="AG194" s="10"/>
      <c r="AH194" s="10"/>
      <c r="AI194" s="10"/>
      <c r="AJ194" s="10"/>
      <c r="AK194" s="10"/>
      <c r="AL194" s="10"/>
      <c r="AM194" s="10"/>
      <c r="AN194" s="10"/>
    </row>
    <row r="195" spans="1:40" ht="9" customHeight="1">
      <c r="A195" s="28" t="s">
        <v>689</v>
      </c>
      <c r="B195" s="10"/>
      <c r="C195" s="10"/>
      <c r="D195" s="10"/>
      <c r="E195" s="10" t="s">
        <v>641</v>
      </c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68"/>
      <c r="U195" s="68"/>
      <c r="V195" s="68"/>
      <c r="W195" s="10"/>
      <c r="X195" s="10"/>
      <c r="Y195" s="10"/>
      <c r="AA195" s="17"/>
      <c r="AB195" s="17"/>
      <c r="AC195" s="17"/>
      <c r="AD195" s="17"/>
      <c r="AE195" s="17"/>
      <c r="AF195" s="62" t="s">
        <v>226</v>
      </c>
      <c r="AG195" s="10"/>
      <c r="AH195" s="10"/>
      <c r="AI195" s="10"/>
      <c r="AJ195" s="10"/>
      <c r="AK195" s="10"/>
      <c r="AL195" s="10"/>
      <c r="AM195" s="10"/>
      <c r="AN195" s="10"/>
    </row>
    <row r="196" spans="5:40" ht="9" customHeight="1">
      <c r="E196" s="10" t="s">
        <v>642</v>
      </c>
      <c r="Z196" s="61"/>
      <c r="AA196" s="37" t="s">
        <v>394</v>
      </c>
      <c r="AB196" s="37"/>
      <c r="AC196" s="37"/>
      <c r="AD196" s="37" t="s">
        <v>394</v>
      </c>
      <c r="AE196" s="37"/>
      <c r="AF196" s="38" t="s">
        <v>716</v>
      </c>
      <c r="AG196" s="38"/>
      <c r="AH196" s="38"/>
      <c r="AI196" s="38"/>
      <c r="AJ196" s="38"/>
      <c r="AK196" s="38"/>
      <c r="AL196" s="38"/>
      <c r="AM196" s="38"/>
      <c r="AN196" s="38"/>
    </row>
    <row r="197" spans="25:40" ht="9" customHeight="1">
      <c r="Y197" s="10"/>
      <c r="AA197" s="17" t="s">
        <v>395</v>
      </c>
      <c r="AB197" s="17"/>
      <c r="AC197" s="17"/>
      <c r="AD197" s="17"/>
      <c r="AE197" s="17"/>
      <c r="AF197" s="10" t="s">
        <v>209</v>
      </c>
      <c r="AG197" s="10"/>
      <c r="AH197" s="10"/>
      <c r="AI197" s="10"/>
      <c r="AJ197" s="10"/>
      <c r="AK197" s="10"/>
      <c r="AL197" s="10"/>
      <c r="AM197" s="10"/>
      <c r="AN197" s="10"/>
    </row>
    <row r="198" spans="1:40" ht="9" customHeight="1">
      <c r="A198" s="10"/>
      <c r="B198" s="10"/>
      <c r="C198" s="10"/>
      <c r="D198" s="10"/>
      <c r="E198" s="10"/>
      <c r="G198" s="122" t="s">
        <v>625</v>
      </c>
      <c r="I198" s="10"/>
      <c r="J198" s="10"/>
      <c r="M198" s="10"/>
      <c r="N198" s="10"/>
      <c r="O198" s="17"/>
      <c r="P198" s="17"/>
      <c r="Q198" s="17"/>
      <c r="R198" s="17"/>
      <c r="T198" s="122" t="s">
        <v>565</v>
      </c>
      <c r="W198" s="23"/>
      <c r="X198" s="23"/>
      <c r="Y198" s="10"/>
      <c r="Z198" s="61"/>
      <c r="AA198" s="37" t="s">
        <v>190</v>
      </c>
      <c r="AB198" s="37"/>
      <c r="AC198" s="37"/>
      <c r="AD198" s="37"/>
      <c r="AE198" s="37"/>
      <c r="AF198" s="38" t="s">
        <v>227</v>
      </c>
      <c r="AG198" s="38"/>
      <c r="AH198" s="38"/>
      <c r="AI198" s="38"/>
      <c r="AJ198" s="38"/>
      <c r="AK198" s="38"/>
      <c r="AL198" s="38"/>
      <c r="AM198" s="38"/>
      <c r="AN198" s="38"/>
    </row>
    <row r="199" spans="7:40" ht="9" customHeight="1">
      <c r="G199" s="94" t="s">
        <v>594</v>
      </c>
      <c r="N199" s="67"/>
      <c r="P199" s="38"/>
      <c r="Q199" s="38"/>
      <c r="R199" s="38"/>
      <c r="S199" s="38"/>
      <c r="T199" s="38"/>
      <c r="U199" s="40" t="s">
        <v>566</v>
      </c>
      <c r="V199" s="38"/>
      <c r="W199" s="45" t="s">
        <v>591</v>
      </c>
      <c r="X199" s="61"/>
      <c r="Y199" s="10"/>
      <c r="Z199" s="61"/>
      <c r="AA199" s="37"/>
      <c r="AB199" s="37"/>
      <c r="AC199" s="37"/>
      <c r="AD199" s="37"/>
      <c r="AE199" s="37"/>
      <c r="AF199" s="38" t="s">
        <v>228</v>
      </c>
      <c r="AG199" s="38"/>
      <c r="AH199" s="38"/>
      <c r="AI199" s="38"/>
      <c r="AJ199" s="38"/>
      <c r="AK199" s="38"/>
      <c r="AL199" s="38"/>
      <c r="AM199" s="38"/>
      <c r="AN199" s="38"/>
    </row>
    <row r="200" spans="1:40" ht="9" customHeight="1">
      <c r="A200" s="60" t="s">
        <v>361</v>
      </c>
      <c r="B200" s="38"/>
      <c r="C200" s="38"/>
      <c r="D200" s="38"/>
      <c r="E200" s="38" t="s">
        <v>50</v>
      </c>
      <c r="F200" s="38"/>
      <c r="G200" s="38"/>
      <c r="H200" s="38"/>
      <c r="I200" s="38"/>
      <c r="J200" s="38"/>
      <c r="K200" s="38"/>
      <c r="L200" s="38"/>
      <c r="M200" s="38"/>
      <c r="N200" s="38"/>
      <c r="P200" s="10"/>
      <c r="Q200" s="10"/>
      <c r="R200" s="10"/>
      <c r="S200" s="10"/>
      <c r="T200" s="10"/>
      <c r="U200" s="18" t="s">
        <v>567</v>
      </c>
      <c r="V200" s="10"/>
      <c r="W200" s="23" t="s">
        <v>592</v>
      </c>
      <c r="Y200" s="10"/>
      <c r="AA200" s="17" t="s">
        <v>191</v>
      </c>
      <c r="AB200" s="17"/>
      <c r="AC200" s="17"/>
      <c r="AD200" s="17" t="s">
        <v>204</v>
      </c>
      <c r="AE200" s="17"/>
      <c r="AF200" s="10" t="s">
        <v>229</v>
      </c>
      <c r="AG200" s="10"/>
      <c r="AH200" s="10"/>
      <c r="AI200" s="10"/>
      <c r="AJ200" s="10"/>
      <c r="AK200" s="10"/>
      <c r="AL200" s="10"/>
      <c r="AM200" s="10"/>
      <c r="AN200" s="10"/>
    </row>
    <row r="201" spans="1:40" ht="9" customHeight="1">
      <c r="A201" s="28" t="s">
        <v>360</v>
      </c>
      <c r="B201" s="10"/>
      <c r="C201" s="10"/>
      <c r="D201" s="10"/>
      <c r="E201" s="10" t="s">
        <v>51</v>
      </c>
      <c r="F201" s="10"/>
      <c r="G201" s="10"/>
      <c r="H201" s="10"/>
      <c r="I201" s="10"/>
      <c r="J201" s="10"/>
      <c r="K201" s="10"/>
      <c r="L201" s="10"/>
      <c r="M201" s="10"/>
      <c r="N201" s="68"/>
      <c r="P201" s="38"/>
      <c r="Q201" s="38"/>
      <c r="R201" s="38"/>
      <c r="S201" s="38"/>
      <c r="T201" s="38"/>
      <c r="U201" s="40" t="s">
        <v>568</v>
      </c>
      <c r="V201" s="38"/>
      <c r="W201" s="45" t="s">
        <v>593</v>
      </c>
      <c r="X201" s="61"/>
      <c r="Y201" s="10"/>
      <c r="AA201" s="17"/>
      <c r="AB201" s="17"/>
      <c r="AC201" s="17"/>
      <c r="AD201" s="17"/>
      <c r="AE201" s="17"/>
      <c r="AF201" s="62" t="s">
        <v>226</v>
      </c>
      <c r="AG201" s="10"/>
      <c r="AH201" s="10"/>
      <c r="AI201" s="10"/>
      <c r="AJ201" s="10"/>
      <c r="AK201" s="10"/>
      <c r="AL201" s="10"/>
      <c r="AM201" s="10"/>
      <c r="AN201" s="10"/>
    </row>
    <row r="202" spans="1:40" ht="9" customHeight="1">
      <c r="A202" s="60" t="s">
        <v>359</v>
      </c>
      <c r="B202" s="38"/>
      <c r="C202" s="38"/>
      <c r="D202" s="38"/>
      <c r="E202" s="38" t="s">
        <v>51</v>
      </c>
      <c r="F202" s="38"/>
      <c r="G202" s="38"/>
      <c r="H202" s="38"/>
      <c r="I202" s="38"/>
      <c r="J202" s="38"/>
      <c r="K202" s="38"/>
      <c r="L202" s="38"/>
      <c r="M202" s="38"/>
      <c r="N202" s="38"/>
      <c r="P202" s="10"/>
      <c r="Q202" s="10"/>
      <c r="R202" s="10"/>
      <c r="S202" s="10"/>
      <c r="T202" s="10"/>
      <c r="U202" s="18" t="s">
        <v>569</v>
      </c>
      <c r="V202" s="10"/>
      <c r="W202" s="23" t="s">
        <v>593</v>
      </c>
      <c r="Y202" s="10"/>
      <c r="Z202" s="61"/>
      <c r="AA202" s="37" t="s">
        <v>192</v>
      </c>
      <c r="AB202" s="37"/>
      <c r="AC202" s="37"/>
      <c r="AD202" s="37" t="s">
        <v>205</v>
      </c>
      <c r="AE202" s="37"/>
      <c r="AF202" s="38" t="s">
        <v>718</v>
      </c>
      <c r="AG202" s="38"/>
      <c r="AH202" s="38"/>
      <c r="AI202" s="38"/>
      <c r="AJ202" s="38"/>
      <c r="AK202" s="38"/>
      <c r="AL202" s="38"/>
      <c r="AM202" s="38"/>
      <c r="AN202" s="38"/>
    </row>
    <row r="203" spans="1:25" ht="9" customHeight="1">
      <c r="A203" s="28" t="s">
        <v>358</v>
      </c>
      <c r="B203" s="10"/>
      <c r="C203" s="10"/>
      <c r="D203" s="10"/>
      <c r="E203" s="10" t="s">
        <v>371</v>
      </c>
      <c r="F203" s="10"/>
      <c r="G203" s="10"/>
      <c r="H203" s="10"/>
      <c r="I203" s="10"/>
      <c r="J203" s="10"/>
      <c r="K203" s="10"/>
      <c r="L203" s="10"/>
      <c r="M203" s="10"/>
      <c r="N203" s="68"/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Y203" s="10"/>
    </row>
    <row r="204" spans="1:33" ht="9" customHeight="1">
      <c r="A204" s="60" t="s">
        <v>446</v>
      </c>
      <c r="B204" s="38"/>
      <c r="C204" s="38"/>
      <c r="D204" s="38"/>
      <c r="E204" s="38" t="s">
        <v>371</v>
      </c>
      <c r="F204" s="38"/>
      <c r="G204" s="38"/>
      <c r="H204" s="38"/>
      <c r="I204" s="38"/>
      <c r="J204" s="38"/>
      <c r="K204" s="38"/>
      <c r="L204" s="38"/>
      <c r="M204" s="38"/>
      <c r="N204" s="38"/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10"/>
      <c r="AG204" s="125" t="s">
        <v>407</v>
      </c>
    </row>
    <row r="205" spans="1:40" ht="9" customHeight="1">
      <c r="A205" s="28" t="s">
        <v>689</v>
      </c>
      <c r="B205" s="10"/>
      <c r="C205" s="10"/>
      <c r="D205" s="10"/>
      <c r="E205" s="10" t="s">
        <v>590</v>
      </c>
      <c r="F205" s="10"/>
      <c r="G205" s="10"/>
      <c r="H205" s="10"/>
      <c r="I205" s="10"/>
      <c r="J205" s="10"/>
      <c r="K205" s="10"/>
      <c r="L205" s="10"/>
      <c r="M205" s="10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10"/>
      <c r="AF205" s="2"/>
      <c r="AG205" s="122" t="s">
        <v>577</v>
      </c>
      <c r="AJ205" s="2"/>
      <c r="AK205" s="2"/>
      <c r="AL205" s="2"/>
      <c r="AM205" s="2"/>
      <c r="AN205" s="2"/>
    </row>
    <row r="206" spans="5:40" ht="9" customHeight="1">
      <c r="E206" s="10"/>
      <c r="Y206" s="10"/>
      <c r="Z206" s="28" t="s">
        <v>390</v>
      </c>
      <c r="AA206" s="10"/>
      <c r="AB206" s="10"/>
      <c r="AC206" s="90" t="s">
        <v>675</v>
      </c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</row>
    <row r="207" spans="1:40" ht="9" customHeight="1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22" t="s">
        <v>643</v>
      </c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60" t="s">
        <v>431</v>
      </c>
      <c r="AA207" s="38"/>
      <c r="AB207" s="61"/>
      <c r="AC207" s="66" t="s">
        <v>374</v>
      </c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</row>
    <row r="208" spans="2:40" ht="9" customHeight="1">
      <c r="B208" s="10"/>
      <c r="C208" s="10"/>
      <c r="D208" s="33"/>
      <c r="E208" s="33"/>
      <c r="F208" s="33"/>
      <c r="G208" s="33"/>
      <c r="H208" s="33" t="s">
        <v>648</v>
      </c>
      <c r="I208" s="33"/>
      <c r="J208" s="33"/>
      <c r="K208" s="33" t="s">
        <v>648</v>
      </c>
      <c r="M208" s="17"/>
      <c r="N208" s="85" t="s">
        <v>534</v>
      </c>
      <c r="O208" s="86" t="s">
        <v>677</v>
      </c>
      <c r="P208" s="61"/>
      <c r="Q208" s="61"/>
      <c r="R208" s="37"/>
      <c r="S208" s="37"/>
      <c r="T208" s="61"/>
      <c r="U208" s="37"/>
      <c r="V208" s="37"/>
      <c r="W208" s="37"/>
      <c r="X208" s="37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</row>
    <row r="209" spans="2:40" ht="9" customHeight="1">
      <c r="B209" s="10"/>
      <c r="C209" s="10"/>
      <c r="D209" s="73" t="s">
        <v>644</v>
      </c>
      <c r="E209" s="33"/>
      <c r="F209" s="33" t="s">
        <v>645</v>
      </c>
      <c r="G209" s="33"/>
      <c r="H209" s="26" t="s">
        <v>646</v>
      </c>
      <c r="I209" s="26"/>
      <c r="J209" s="26"/>
      <c r="K209" s="26" t="s">
        <v>647</v>
      </c>
      <c r="M209" s="17"/>
      <c r="N209" s="84" t="s">
        <v>535</v>
      </c>
      <c r="O209" s="83" t="s">
        <v>315</v>
      </c>
      <c r="R209" s="17"/>
      <c r="S209" s="17"/>
      <c r="T209" s="17"/>
      <c r="U209" s="17"/>
      <c r="W209" s="17"/>
      <c r="X209" s="17"/>
      <c r="Y209" s="10"/>
      <c r="Z209" s="107"/>
      <c r="AA209" s="107"/>
      <c r="AB209" s="122" t="s">
        <v>576</v>
      </c>
      <c r="AC209" s="113"/>
      <c r="AD209" s="113"/>
      <c r="AE209" s="113"/>
      <c r="AF209" s="113"/>
      <c r="AG209" s="113"/>
      <c r="AH209" s="113"/>
      <c r="AI209" s="113"/>
      <c r="AJ209" s="122" t="s">
        <v>407</v>
      </c>
      <c r="AK209" s="107"/>
      <c r="AL209" s="113"/>
      <c r="AM209" s="113"/>
      <c r="AN209" s="113"/>
    </row>
    <row r="210" spans="1:40" ht="9" customHeight="1">
      <c r="A210" s="60" t="s">
        <v>6</v>
      </c>
      <c r="B210" s="38"/>
      <c r="C210" s="38"/>
      <c r="D210" s="37">
        <v>1</v>
      </c>
      <c r="E210" s="37"/>
      <c r="F210" s="37">
        <v>4</v>
      </c>
      <c r="G210" s="37"/>
      <c r="H210" s="37">
        <v>9</v>
      </c>
      <c r="I210" s="37"/>
      <c r="J210" s="37"/>
      <c r="K210" s="37">
        <v>10</v>
      </c>
      <c r="L210" s="61"/>
      <c r="M210" s="17"/>
      <c r="N210" s="85" t="s">
        <v>526</v>
      </c>
      <c r="O210" s="86" t="s">
        <v>197</v>
      </c>
      <c r="P210" s="61"/>
      <c r="Q210" s="61"/>
      <c r="R210" s="37"/>
      <c r="S210" s="37"/>
      <c r="T210" s="37"/>
      <c r="U210" s="37"/>
      <c r="V210" s="37"/>
      <c r="W210" s="37"/>
      <c r="X210" s="37"/>
      <c r="Y210" s="10"/>
      <c r="Z210" s="33" t="s">
        <v>746</v>
      </c>
      <c r="AA210" s="33">
        <v>-11</v>
      </c>
      <c r="AB210" s="33">
        <v>-8</v>
      </c>
      <c r="AC210" s="33">
        <v>-6</v>
      </c>
      <c r="AD210" s="33">
        <v>-4</v>
      </c>
      <c r="AE210" s="10"/>
      <c r="AF210" s="28" t="s">
        <v>2</v>
      </c>
      <c r="AG210" s="28"/>
      <c r="AH210" s="28"/>
      <c r="AI210" s="33" t="s">
        <v>408</v>
      </c>
      <c r="AK210" s="28"/>
      <c r="AL210" s="33" t="s">
        <v>417</v>
      </c>
      <c r="AM210" s="33"/>
      <c r="AN210" s="33" t="s">
        <v>408</v>
      </c>
    </row>
    <row r="211" spans="1:40" ht="9" customHeight="1">
      <c r="A211" s="82" t="s">
        <v>676</v>
      </c>
      <c r="B211" s="10"/>
      <c r="C211" s="10"/>
      <c r="D211" s="17">
        <v>1</v>
      </c>
      <c r="E211" s="17"/>
      <c r="F211" s="69">
        <v>5</v>
      </c>
      <c r="G211" s="17"/>
      <c r="H211" s="17">
        <v>6</v>
      </c>
      <c r="I211" s="17"/>
      <c r="J211" s="17"/>
      <c r="K211" s="17">
        <v>10</v>
      </c>
      <c r="M211" s="17"/>
      <c r="O211" s="83" t="s">
        <v>198</v>
      </c>
      <c r="R211" s="17"/>
      <c r="S211" s="17"/>
      <c r="T211" s="17"/>
      <c r="U211" s="17"/>
      <c r="V211" s="17"/>
      <c r="W211" s="17"/>
      <c r="X211" s="17"/>
      <c r="Y211" s="10"/>
      <c r="Z211" s="64">
        <v>-10</v>
      </c>
      <c r="AA211" s="37">
        <v>5</v>
      </c>
      <c r="AB211" s="37"/>
      <c r="AC211" s="59"/>
      <c r="AD211" s="37"/>
      <c r="AE211" s="10"/>
      <c r="AF211" s="66" t="s">
        <v>780</v>
      </c>
      <c r="AG211" s="38"/>
      <c r="AH211" s="38"/>
      <c r="AI211" s="39" t="s">
        <v>366</v>
      </c>
      <c r="AK211" s="38"/>
      <c r="AL211" s="37" t="s">
        <v>418</v>
      </c>
      <c r="AM211" s="37"/>
      <c r="AN211" s="37">
        <v>6</v>
      </c>
    </row>
    <row r="212" spans="1:40" ht="9" customHeight="1">
      <c r="A212" s="60" t="s">
        <v>359</v>
      </c>
      <c r="B212" s="38"/>
      <c r="C212" s="38"/>
      <c r="D212" s="37">
        <v>1</v>
      </c>
      <c r="E212" s="37"/>
      <c r="F212" s="37">
        <v>6</v>
      </c>
      <c r="G212" s="37"/>
      <c r="H212" s="37">
        <v>6</v>
      </c>
      <c r="I212" s="37"/>
      <c r="J212" s="37"/>
      <c r="K212" s="37">
        <v>10</v>
      </c>
      <c r="L212" s="61"/>
      <c r="M212" s="17"/>
      <c r="N212" s="85" t="s">
        <v>527</v>
      </c>
      <c r="O212" s="86" t="s">
        <v>678</v>
      </c>
      <c r="P212" s="61"/>
      <c r="Q212" s="61"/>
      <c r="R212" s="37"/>
      <c r="S212" s="37"/>
      <c r="T212" s="37"/>
      <c r="U212" s="37"/>
      <c r="V212" s="37"/>
      <c r="W212" s="37"/>
      <c r="X212" s="37"/>
      <c r="Y212" s="10"/>
      <c r="Z212" s="33">
        <v>-9</v>
      </c>
      <c r="AA212" s="17">
        <v>10</v>
      </c>
      <c r="AB212" s="17"/>
      <c r="AC212" s="17"/>
      <c r="AD212" s="17"/>
      <c r="AE212" s="10"/>
      <c r="AF212" s="10" t="s">
        <v>684</v>
      </c>
      <c r="AG212" s="10"/>
      <c r="AH212" s="10"/>
      <c r="AI212" s="41" t="s">
        <v>367</v>
      </c>
      <c r="AK212" s="10"/>
      <c r="AL212" s="17" t="s">
        <v>419</v>
      </c>
      <c r="AM212" s="17"/>
      <c r="AN212" s="17">
        <v>7</v>
      </c>
    </row>
    <row r="213" spans="1:40" ht="9" customHeight="1">
      <c r="A213" s="82" t="s">
        <v>358</v>
      </c>
      <c r="B213" s="10"/>
      <c r="C213" s="10"/>
      <c r="D213" s="17">
        <v>2</v>
      </c>
      <c r="E213" s="17"/>
      <c r="F213" s="17">
        <v>7</v>
      </c>
      <c r="G213" s="17"/>
      <c r="H213" s="17">
        <v>7</v>
      </c>
      <c r="I213" s="17"/>
      <c r="J213" s="17"/>
      <c r="K213" s="17">
        <v>7</v>
      </c>
      <c r="M213" s="17"/>
      <c r="N213" s="84" t="s">
        <v>528</v>
      </c>
      <c r="O213" s="83" t="s">
        <v>520</v>
      </c>
      <c r="R213" s="17"/>
      <c r="S213" s="17"/>
      <c r="T213" s="17"/>
      <c r="U213" s="17"/>
      <c r="V213" s="17"/>
      <c r="W213" s="17"/>
      <c r="X213" s="17"/>
      <c r="Y213" s="10"/>
      <c r="Z213" s="42">
        <v>-8</v>
      </c>
      <c r="AA213" s="37">
        <v>15</v>
      </c>
      <c r="AB213" s="37"/>
      <c r="AC213" s="37"/>
      <c r="AD213" s="37"/>
      <c r="AE213" s="10"/>
      <c r="AF213" s="38" t="s">
        <v>685</v>
      </c>
      <c r="AG213" s="38"/>
      <c r="AH213" s="38"/>
      <c r="AI213" s="39" t="s">
        <v>368</v>
      </c>
      <c r="AK213" s="38"/>
      <c r="AL213" s="37" t="s">
        <v>420</v>
      </c>
      <c r="AM213" s="37"/>
      <c r="AN213" s="37">
        <v>8</v>
      </c>
    </row>
    <row r="214" spans="1:40" ht="9" customHeight="1">
      <c r="A214" s="60" t="s">
        <v>446</v>
      </c>
      <c r="B214" s="38"/>
      <c r="C214" s="38"/>
      <c r="D214" s="37">
        <v>2</v>
      </c>
      <c r="E214" s="37"/>
      <c r="F214" s="37">
        <v>7</v>
      </c>
      <c r="G214" s="37"/>
      <c r="H214" s="37">
        <v>7</v>
      </c>
      <c r="I214" s="37"/>
      <c r="J214" s="37"/>
      <c r="K214" s="37">
        <v>7</v>
      </c>
      <c r="L214" s="61"/>
      <c r="M214" s="17"/>
      <c r="N214" s="85" t="s">
        <v>529</v>
      </c>
      <c r="O214" s="86" t="s">
        <v>521</v>
      </c>
      <c r="P214" s="61"/>
      <c r="Q214" s="61"/>
      <c r="R214" s="37"/>
      <c r="S214" s="37"/>
      <c r="T214" s="37"/>
      <c r="U214" s="37"/>
      <c r="V214" s="37"/>
      <c r="W214" s="37"/>
      <c r="X214" s="37"/>
      <c r="Y214" s="10"/>
      <c r="Z214" s="33">
        <v>-7</v>
      </c>
      <c r="AA214" s="17">
        <v>25</v>
      </c>
      <c r="AB214" s="17">
        <v>10</v>
      </c>
      <c r="AC214" s="17"/>
      <c r="AD214" s="17"/>
      <c r="AE214" s="10"/>
      <c r="AF214" s="62" t="s">
        <v>389</v>
      </c>
      <c r="AG214" s="10"/>
      <c r="AH214" s="10"/>
      <c r="AI214" s="41" t="s">
        <v>45</v>
      </c>
      <c r="AK214" s="10"/>
      <c r="AL214" s="17" t="s">
        <v>421</v>
      </c>
      <c r="AM214" s="17"/>
      <c r="AN214" s="17">
        <v>9</v>
      </c>
    </row>
    <row r="215" spans="1:40" ht="9" customHeight="1">
      <c r="A215" s="82" t="s">
        <v>689</v>
      </c>
      <c r="B215" s="10"/>
      <c r="C215" s="10"/>
      <c r="D215" s="17">
        <v>3</v>
      </c>
      <c r="E215" s="17"/>
      <c r="F215" s="17">
        <v>8</v>
      </c>
      <c r="G215" s="17"/>
      <c r="H215" s="17">
        <v>8</v>
      </c>
      <c r="I215" s="17"/>
      <c r="J215" s="17"/>
      <c r="K215" s="17">
        <v>7</v>
      </c>
      <c r="M215" s="17"/>
      <c r="N215" s="84" t="s">
        <v>530</v>
      </c>
      <c r="O215" s="83" t="s">
        <v>522</v>
      </c>
      <c r="R215" s="17"/>
      <c r="S215" s="17"/>
      <c r="T215" s="17"/>
      <c r="U215" s="17"/>
      <c r="V215" s="17"/>
      <c r="W215" s="17"/>
      <c r="X215" s="17"/>
      <c r="Y215" s="10"/>
      <c r="Z215" s="42">
        <v>-6</v>
      </c>
      <c r="AA215" s="37">
        <v>35</v>
      </c>
      <c r="AB215" s="37">
        <v>20</v>
      </c>
      <c r="AC215" s="37"/>
      <c r="AD215" s="37"/>
      <c r="AE215" s="10"/>
      <c r="AF215" s="38" t="s">
        <v>686</v>
      </c>
      <c r="AG215" s="38"/>
      <c r="AH215" s="38"/>
      <c r="AI215" s="39" t="s">
        <v>46</v>
      </c>
      <c r="AK215" s="38"/>
      <c r="AL215" s="37">
        <v>15</v>
      </c>
      <c r="AM215" s="37"/>
      <c r="AN215" s="37">
        <v>10</v>
      </c>
    </row>
    <row r="216" spans="2:40" ht="9" customHeight="1">
      <c r="B216" s="10"/>
      <c r="C216" s="10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85" t="s">
        <v>531</v>
      </c>
      <c r="O216" s="86" t="s">
        <v>523</v>
      </c>
      <c r="P216" s="61"/>
      <c r="Q216" s="61"/>
      <c r="R216" s="38"/>
      <c r="S216" s="38"/>
      <c r="T216" s="38"/>
      <c r="U216" s="38"/>
      <c r="V216" s="38"/>
      <c r="W216" s="38"/>
      <c r="X216" s="38"/>
      <c r="Y216" s="5"/>
      <c r="Z216" s="33">
        <v>-5</v>
      </c>
      <c r="AA216" s="17">
        <v>45</v>
      </c>
      <c r="AB216" s="17">
        <v>30</v>
      </c>
      <c r="AC216" s="17">
        <v>10</v>
      </c>
      <c r="AD216" s="17"/>
      <c r="AE216" s="10"/>
      <c r="AF216" s="10" t="s">
        <v>687</v>
      </c>
      <c r="AG216" s="10"/>
      <c r="AH216" s="10"/>
      <c r="AI216" s="41" t="s">
        <v>47</v>
      </c>
      <c r="AK216" s="10"/>
      <c r="AL216" s="17">
        <v>16</v>
      </c>
      <c r="AM216" s="17"/>
      <c r="AN216" s="17">
        <v>20</v>
      </c>
    </row>
    <row r="217" spans="1:40" ht="9" customHeight="1">
      <c r="A217" s="87" t="s">
        <v>564</v>
      </c>
      <c r="B217" s="10"/>
      <c r="C217" s="10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84" t="s">
        <v>532</v>
      </c>
      <c r="O217" s="83" t="s">
        <v>524</v>
      </c>
      <c r="R217" s="10"/>
      <c r="S217" s="10"/>
      <c r="T217" s="10"/>
      <c r="U217" s="10"/>
      <c r="V217" s="10"/>
      <c r="W217" s="10"/>
      <c r="X217" s="10"/>
      <c r="Y217" s="33"/>
      <c r="Z217" s="42">
        <v>-4</v>
      </c>
      <c r="AA217" s="37">
        <v>55</v>
      </c>
      <c r="AB217" s="37">
        <v>40</v>
      </c>
      <c r="AC217" s="37">
        <v>20</v>
      </c>
      <c r="AD217" s="37"/>
      <c r="AE217" s="10"/>
      <c r="AF217" s="38" t="s">
        <v>688</v>
      </c>
      <c r="AG217" s="38"/>
      <c r="AH217" s="38"/>
      <c r="AI217" s="39" t="s">
        <v>48</v>
      </c>
      <c r="AK217" s="38"/>
      <c r="AL217" s="37">
        <v>17</v>
      </c>
      <c r="AM217" s="37"/>
      <c r="AN217" s="37">
        <v>30</v>
      </c>
    </row>
    <row r="218" spans="1:40" ht="9" customHeight="1">
      <c r="A218" s="10"/>
      <c r="B218" s="10"/>
      <c r="C218" s="10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85" t="s">
        <v>533</v>
      </c>
      <c r="O218" s="86" t="s">
        <v>525</v>
      </c>
      <c r="P218" s="61"/>
      <c r="Q218" s="61"/>
      <c r="R218" s="38"/>
      <c r="S218" s="38"/>
      <c r="T218" s="38"/>
      <c r="U218" s="38"/>
      <c r="V218" s="38"/>
      <c r="W218" s="38"/>
      <c r="X218" s="38"/>
      <c r="Y218" s="17"/>
      <c r="Z218" s="33">
        <v>-3</v>
      </c>
      <c r="AA218" s="17">
        <v>70</v>
      </c>
      <c r="AB218" s="17">
        <v>55</v>
      </c>
      <c r="AC218" s="17">
        <v>35</v>
      </c>
      <c r="AD218" s="17">
        <v>15</v>
      </c>
      <c r="AE218" s="10"/>
      <c r="AF218" s="62" t="s">
        <v>388</v>
      </c>
      <c r="AG218" s="10"/>
      <c r="AH218" s="10"/>
      <c r="AI218" s="41" t="s">
        <v>49</v>
      </c>
      <c r="AK218" s="10"/>
      <c r="AL218" s="17" t="s">
        <v>422</v>
      </c>
      <c r="AM218" s="17"/>
      <c r="AN218" s="17" t="s">
        <v>422</v>
      </c>
    </row>
    <row r="219" spans="2:40" ht="9" customHeight="1">
      <c r="B219" s="23"/>
      <c r="C219" s="23"/>
      <c r="D219" s="10"/>
      <c r="E219" s="10"/>
      <c r="F219" s="122" t="s">
        <v>245</v>
      </c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7"/>
      <c r="Z219" s="42">
        <v>-2</v>
      </c>
      <c r="AA219" s="37">
        <v>85</v>
      </c>
      <c r="AB219" s="37">
        <v>70</v>
      </c>
      <c r="AC219" s="37">
        <v>50</v>
      </c>
      <c r="AD219" s="37">
        <v>30</v>
      </c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</row>
    <row r="220" spans="1:40" ht="9" customHeight="1">
      <c r="A220" s="61"/>
      <c r="B220" s="61"/>
      <c r="C220" s="38"/>
      <c r="D220" s="126" t="s">
        <v>603</v>
      </c>
      <c r="E220" s="38" t="s">
        <v>235</v>
      </c>
      <c r="F220" s="61"/>
      <c r="G220" s="96"/>
      <c r="H220" s="38"/>
      <c r="I220" s="38"/>
      <c r="J220" s="38"/>
      <c r="K220" s="38"/>
      <c r="L220" s="38"/>
      <c r="M220" s="10"/>
      <c r="Y220" s="17"/>
      <c r="Z220" s="33">
        <v>-1</v>
      </c>
      <c r="AA220" s="17">
        <v>100</v>
      </c>
      <c r="AB220" s="17">
        <v>85</v>
      </c>
      <c r="AC220" s="17">
        <v>65</v>
      </c>
      <c r="AD220" s="17">
        <v>45</v>
      </c>
      <c r="AE220" s="10"/>
      <c r="AF220" s="10"/>
      <c r="AG220" s="10"/>
      <c r="AH220" s="10"/>
      <c r="AI220" s="10"/>
      <c r="AJ220" s="122" t="s">
        <v>29</v>
      </c>
      <c r="AK220" s="10"/>
      <c r="AM220" s="10"/>
      <c r="AN220" s="10"/>
    </row>
    <row r="221" spans="1:40" ht="9" customHeight="1">
      <c r="A221" s="61"/>
      <c r="B221" s="61"/>
      <c r="C221" s="38"/>
      <c r="D221" s="127"/>
      <c r="E221" s="38" t="s">
        <v>730</v>
      </c>
      <c r="F221" s="61"/>
      <c r="G221" s="38"/>
      <c r="H221" s="38"/>
      <c r="I221" s="38"/>
      <c r="J221" s="38"/>
      <c r="K221" s="38"/>
      <c r="L221" s="38"/>
      <c r="M221" s="10"/>
      <c r="N221" s="107"/>
      <c r="O221" s="107"/>
      <c r="P221" s="107"/>
      <c r="Q221" s="107"/>
      <c r="R221" s="107"/>
      <c r="S221" s="122" t="s">
        <v>316</v>
      </c>
      <c r="T221" s="107"/>
      <c r="U221" s="107"/>
      <c r="V221" s="107"/>
      <c r="W221" s="107"/>
      <c r="X221" s="107"/>
      <c r="Y221" s="17"/>
      <c r="Z221" s="42">
        <v>0</v>
      </c>
      <c r="AA221" s="37">
        <v>115</v>
      </c>
      <c r="AB221" s="37">
        <v>100</v>
      </c>
      <c r="AC221" s="37">
        <v>80</v>
      </c>
      <c r="AD221" s="37">
        <v>60</v>
      </c>
      <c r="AE221" s="10"/>
      <c r="AF221" s="28" t="s">
        <v>7</v>
      </c>
      <c r="AG221" s="28"/>
      <c r="AH221" s="28"/>
      <c r="AI221" s="28"/>
      <c r="AJ221" s="33" t="s">
        <v>359</v>
      </c>
      <c r="AK221" s="28"/>
      <c r="AL221" s="28"/>
      <c r="AM221" s="33" t="s">
        <v>513</v>
      </c>
      <c r="AN221" s="28"/>
    </row>
    <row r="222" spans="3:40" ht="9" customHeight="1">
      <c r="C222" s="68"/>
      <c r="D222" s="128" t="s">
        <v>649</v>
      </c>
      <c r="G222" s="68"/>
      <c r="H222" s="68"/>
      <c r="I222" s="10"/>
      <c r="J222" s="10"/>
      <c r="K222" s="10"/>
      <c r="L222" s="10"/>
      <c r="M222" s="10"/>
      <c r="N222" s="61"/>
      <c r="O222" s="61"/>
      <c r="P222" s="61"/>
      <c r="Q222" s="61"/>
      <c r="R222" s="61"/>
      <c r="S222" s="97" t="s">
        <v>104</v>
      </c>
      <c r="T222" s="61"/>
      <c r="U222" s="61"/>
      <c r="V222" s="61"/>
      <c r="W222" s="61"/>
      <c r="X222" s="61"/>
      <c r="Y222" s="17"/>
      <c r="Z222" s="63">
        <v>1</v>
      </c>
      <c r="AA222" s="17">
        <v>135</v>
      </c>
      <c r="AB222" s="17">
        <v>120</v>
      </c>
      <c r="AC222" s="17">
        <v>100</v>
      </c>
      <c r="AD222" s="17">
        <v>80</v>
      </c>
      <c r="AE222" s="10"/>
      <c r="AF222" s="10" t="s">
        <v>689</v>
      </c>
      <c r="AG222" s="10"/>
      <c r="AH222" s="10"/>
      <c r="AI222" s="10"/>
      <c r="AJ222" s="43" t="s">
        <v>514</v>
      </c>
      <c r="AK222" s="10"/>
      <c r="AL222" s="10"/>
      <c r="AM222" s="43" t="s">
        <v>516</v>
      </c>
      <c r="AN222" s="23"/>
    </row>
    <row r="223" spans="4:40" ht="9" customHeight="1">
      <c r="D223" s="128" t="s">
        <v>242</v>
      </c>
      <c r="E223" s="68" t="s">
        <v>731</v>
      </c>
      <c r="N223" s="82" t="s">
        <v>234</v>
      </c>
      <c r="O223" s="68"/>
      <c r="P223" s="68"/>
      <c r="Q223" s="68"/>
      <c r="R223" s="68" t="s">
        <v>52</v>
      </c>
      <c r="S223" s="68"/>
      <c r="T223" s="68"/>
      <c r="U223" s="68"/>
      <c r="V223" s="68"/>
      <c r="W223" s="68"/>
      <c r="X223" s="68"/>
      <c r="Y223" s="17"/>
      <c r="Z223" s="65">
        <v>2</v>
      </c>
      <c r="AA223" s="37">
        <v>155</v>
      </c>
      <c r="AB223" s="37">
        <v>140</v>
      </c>
      <c r="AC223" s="37">
        <v>120</v>
      </c>
      <c r="AD223" s="37">
        <v>100</v>
      </c>
      <c r="AE223" s="10"/>
      <c r="AF223" s="38" t="s">
        <v>357</v>
      </c>
      <c r="AG223" s="38"/>
      <c r="AH223" s="38"/>
      <c r="AI223" s="38"/>
      <c r="AJ223" s="44" t="s">
        <v>515</v>
      </c>
      <c r="AK223" s="38"/>
      <c r="AL223" s="38"/>
      <c r="AM223" s="44" t="s">
        <v>307</v>
      </c>
      <c r="AN223" s="45"/>
    </row>
    <row r="224" spans="1:40" ht="9" customHeight="1">
      <c r="A224" s="61"/>
      <c r="B224" s="38"/>
      <c r="C224" s="38"/>
      <c r="D224" s="81" t="s">
        <v>358</v>
      </c>
      <c r="E224" s="38" t="s">
        <v>732</v>
      </c>
      <c r="F224" s="61"/>
      <c r="G224" s="38"/>
      <c r="H224" s="38"/>
      <c r="I224" s="38"/>
      <c r="J224" s="38"/>
      <c r="K224" s="38"/>
      <c r="L224" s="38"/>
      <c r="M224" s="68"/>
      <c r="N224" s="60" t="s">
        <v>358</v>
      </c>
      <c r="O224" s="38"/>
      <c r="P224" s="38"/>
      <c r="Q224" s="38"/>
      <c r="R224" s="38" t="s">
        <v>231</v>
      </c>
      <c r="S224" s="38"/>
      <c r="T224" s="38"/>
      <c r="U224" s="38"/>
      <c r="V224" s="38"/>
      <c r="W224" s="38"/>
      <c r="X224" s="38"/>
      <c r="Y224" s="17"/>
      <c r="Z224" s="63">
        <v>3</v>
      </c>
      <c r="AA224" s="17">
        <v>175</v>
      </c>
      <c r="AB224" s="17">
        <v>160</v>
      </c>
      <c r="AC224" s="17">
        <v>140</v>
      </c>
      <c r="AD224" s="17">
        <v>120</v>
      </c>
      <c r="AE224" s="10"/>
      <c r="AF224" s="10" t="s">
        <v>358</v>
      </c>
      <c r="AG224" s="10"/>
      <c r="AH224" s="10"/>
      <c r="AI224" s="10"/>
      <c r="AJ224" s="43" t="s">
        <v>516</v>
      </c>
      <c r="AK224" s="10"/>
      <c r="AL224" s="10"/>
      <c r="AM224" s="43" t="s">
        <v>517</v>
      </c>
      <c r="AN224" s="23"/>
    </row>
    <row r="225" spans="1:40" ht="9" customHeight="1">
      <c r="A225" s="61"/>
      <c r="B225" s="38"/>
      <c r="C225" s="38"/>
      <c r="D225" s="38"/>
      <c r="E225" s="38" t="s">
        <v>240</v>
      </c>
      <c r="F225" s="61"/>
      <c r="G225" s="38"/>
      <c r="H225" s="38"/>
      <c r="I225" s="38"/>
      <c r="J225" s="38"/>
      <c r="K225" s="38"/>
      <c r="L225" s="38"/>
      <c r="M225" s="68"/>
      <c r="N225" s="61"/>
      <c r="O225" s="61"/>
      <c r="P225" s="61"/>
      <c r="Q225" s="61"/>
      <c r="R225" s="38" t="s">
        <v>230</v>
      </c>
      <c r="S225" s="61"/>
      <c r="T225" s="61"/>
      <c r="U225" s="61"/>
      <c r="V225" s="61"/>
      <c r="W225" s="61"/>
      <c r="X225" s="61"/>
      <c r="Y225" s="17"/>
      <c r="Z225" s="65">
        <v>4</v>
      </c>
      <c r="AA225" s="37">
        <v>195</v>
      </c>
      <c r="AB225" s="37">
        <v>180</v>
      </c>
      <c r="AC225" s="37">
        <v>160</v>
      </c>
      <c r="AD225" s="37">
        <v>140</v>
      </c>
      <c r="AE225" s="10"/>
      <c r="AF225" s="38" t="s">
        <v>359</v>
      </c>
      <c r="AG225" s="38"/>
      <c r="AH225" s="38"/>
      <c r="AI225" s="38"/>
      <c r="AJ225" s="44" t="s">
        <v>517</v>
      </c>
      <c r="AK225" s="38"/>
      <c r="AL225" s="38"/>
      <c r="AM225" s="44" t="s">
        <v>518</v>
      </c>
      <c r="AN225" s="45"/>
    </row>
    <row r="226" spans="2:40" ht="9" customHeight="1">
      <c r="B226" s="68"/>
      <c r="C226" s="68"/>
      <c r="D226" s="95" t="s">
        <v>234</v>
      </c>
      <c r="E226" s="68" t="s">
        <v>241</v>
      </c>
      <c r="G226" s="68"/>
      <c r="H226" s="68"/>
      <c r="I226" s="10"/>
      <c r="J226" s="10"/>
      <c r="K226" s="10"/>
      <c r="L226" s="17"/>
      <c r="M226" s="68"/>
      <c r="N226" s="82" t="s">
        <v>689</v>
      </c>
      <c r="O226" s="68"/>
      <c r="P226" s="68"/>
      <c r="Q226" s="68"/>
      <c r="R226" s="68" t="s">
        <v>233</v>
      </c>
      <c r="S226" s="68"/>
      <c r="T226" s="68"/>
      <c r="U226" s="68"/>
      <c r="V226" s="68"/>
      <c r="W226" s="68"/>
      <c r="X226" s="68"/>
      <c r="Y226" s="17"/>
      <c r="Z226" s="63">
        <v>5</v>
      </c>
      <c r="AA226" s="17">
        <v>225</v>
      </c>
      <c r="AB226" s="17">
        <v>210</v>
      </c>
      <c r="AC226" s="17">
        <v>190</v>
      </c>
      <c r="AD226" s="17">
        <v>170</v>
      </c>
      <c r="AE226" s="10"/>
      <c r="AF226" s="10" t="s">
        <v>360</v>
      </c>
      <c r="AG226" s="10"/>
      <c r="AH226" s="10"/>
      <c r="AI226" s="10"/>
      <c r="AJ226" s="43" t="s">
        <v>518</v>
      </c>
      <c r="AK226" s="10"/>
      <c r="AL226" s="10"/>
      <c r="AM226" s="43" t="s">
        <v>519</v>
      </c>
      <c r="AN226" s="23"/>
    </row>
    <row r="227" spans="1:40" ht="9" customHeight="1">
      <c r="A227" s="61"/>
      <c r="B227" s="38"/>
      <c r="C227" s="38"/>
      <c r="D227" s="38"/>
      <c r="E227" s="38"/>
      <c r="F227" s="38"/>
      <c r="G227" s="37" t="s">
        <v>243</v>
      </c>
      <c r="H227" s="37"/>
      <c r="I227" s="37"/>
      <c r="J227" s="37"/>
      <c r="K227" s="37"/>
      <c r="L227" s="37"/>
      <c r="M227" s="68"/>
      <c r="N227" s="68"/>
      <c r="O227" s="68"/>
      <c r="P227" s="68"/>
      <c r="Q227" s="68"/>
      <c r="R227" s="68" t="s">
        <v>232</v>
      </c>
      <c r="S227" s="68"/>
      <c r="T227" s="68"/>
      <c r="U227" s="68"/>
      <c r="V227" s="68"/>
      <c r="W227" s="68"/>
      <c r="X227" s="67"/>
      <c r="Y227" s="17"/>
      <c r="Z227" s="65">
        <v>6</v>
      </c>
      <c r="AA227" s="37">
        <v>255</v>
      </c>
      <c r="AB227" s="37">
        <v>240</v>
      </c>
      <c r="AC227" s="37">
        <v>220</v>
      </c>
      <c r="AD227" s="37">
        <v>200</v>
      </c>
      <c r="AE227" s="10"/>
      <c r="AF227" s="38" t="s">
        <v>361</v>
      </c>
      <c r="AG227" s="38"/>
      <c r="AH227" s="38"/>
      <c r="AI227" s="38"/>
      <c r="AJ227" s="44" t="s">
        <v>519</v>
      </c>
      <c r="AK227" s="38"/>
      <c r="AL227" s="38"/>
      <c r="AM227" s="44" t="s">
        <v>305</v>
      </c>
      <c r="AN227" s="45"/>
    </row>
    <row r="228" spans="1:40" ht="9" customHeight="1">
      <c r="A228" s="61"/>
      <c r="B228" s="38"/>
      <c r="C228" s="37"/>
      <c r="D228" s="37"/>
      <c r="E228" s="37"/>
      <c r="F228" s="37"/>
      <c r="G228" s="37" t="s">
        <v>244</v>
      </c>
      <c r="H228" s="37"/>
      <c r="I228" s="37"/>
      <c r="J228" s="37"/>
      <c r="K228" s="37"/>
      <c r="L228" s="37"/>
      <c r="Y228" s="17"/>
      <c r="Z228" s="63">
        <v>7</v>
      </c>
      <c r="AA228" s="17">
        <v>295</v>
      </c>
      <c r="AB228" s="17">
        <v>280</v>
      </c>
      <c r="AC228" s="17">
        <v>260</v>
      </c>
      <c r="AD228" s="17">
        <v>240</v>
      </c>
      <c r="AE228" s="10"/>
      <c r="AF228" s="10" t="s">
        <v>28</v>
      </c>
      <c r="AG228" s="10"/>
      <c r="AH228" s="10"/>
      <c r="AI228" s="10"/>
      <c r="AJ228" s="43" t="s">
        <v>305</v>
      </c>
      <c r="AK228" s="10"/>
      <c r="AL228" s="10"/>
      <c r="AM228" s="43" t="s">
        <v>306</v>
      </c>
      <c r="AN228" s="23"/>
    </row>
    <row r="229" spans="1:25" ht="9" customHeight="1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</row>
    <row r="230" spans="1:25" ht="9" customHeight="1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Y230" s="10"/>
    </row>
    <row r="231" spans="1:25" ht="9" customHeight="1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Y231" s="10"/>
    </row>
    <row r="232" spans="1:25" ht="9" customHeight="1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Y232" s="10"/>
    </row>
    <row r="233" spans="1:25" ht="9" customHeight="1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Y233" s="10"/>
    </row>
    <row r="234" spans="1:25" ht="9" customHeight="1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Y234" s="10"/>
    </row>
    <row r="235" spans="1:25" ht="9" customHeight="1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Y235" s="10"/>
    </row>
    <row r="236" spans="1:25" ht="9" customHeight="1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Y236" s="10"/>
    </row>
    <row r="237" spans="1:25" ht="9" customHeight="1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</row>
    <row r="238" spans="1:25" ht="9" customHeight="1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</row>
    <row r="239" ht="9" customHeight="1"/>
  </sheetData>
  <mergeCells count="5">
    <mergeCell ref="AK77:AM77"/>
    <mergeCell ref="C6:U7"/>
    <mergeCell ref="A85:T86"/>
    <mergeCell ref="A159:X161"/>
    <mergeCell ref="P21:R21"/>
  </mergeCells>
  <printOptions horizontalCentered="1" verticalCentered="1"/>
  <pageMargins left="0.63" right="0.63" top="0.63" bottom="0.63" header="0" footer="0"/>
  <pageSetup orientation="portrait" paperSize="9" scale="98"/>
  <headerFooter alignWithMargins="0">
    <oddFooter>&amp;C&amp;"Times,Regular"&amp;7Denis Gerfaud's Rêve de Dragon ©1993 Multisim. All international rights reserved.
Rêve: the Dream Ouroboros ©2002 François Lévy. Reproduce for personal use only.</oddFooter>
  </headerFooter>
  <rowBreaks count="2" manualBreakCount="2">
    <brk id="77" max="39" man="1"/>
    <brk id="152" max="3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B35" sqref="B35"/>
    </sheetView>
  </sheetViews>
  <sheetFormatPr defaultColWidth="11.00390625" defaultRowHeight="12"/>
  <cols>
    <col min="1" max="1" width="3.875" style="0" customWidth="1"/>
    <col min="2" max="2" width="90.375" style="0" customWidth="1"/>
  </cols>
  <sheetData>
    <row r="1" spans="1:2" ht="15.75">
      <c r="A1" s="129" t="s">
        <v>589</v>
      </c>
      <c r="B1" s="104"/>
    </row>
    <row r="2" spans="1:10" ht="12.75">
      <c r="A2" s="104" t="s">
        <v>728</v>
      </c>
      <c r="B2" s="104"/>
      <c r="C2" s="106"/>
      <c r="D2" s="106"/>
      <c r="E2" s="106"/>
      <c r="F2" s="106"/>
      <c r="G2" s="106"/>
      <c r="H2" s="106"/>
      <c r="I2" s="106"/>
      <c r="J2" s="106"/>
    </row>
    <row r="3" spans="1:10" ht="12.75">
      <c r="A3" s="104" t="s">
        <v>437</v>
      </c>
      <c r="B3" s="104"/>
      <c r="C3" s="106"/>
      <c r="D3" s="106"/>
      <c r="E3" s="106"/>
      <c r="F3" s="106"/>
      <c r="G3" s="106"/>
      <c r="H3" s="106"/>
      <c r="I3" s="106"/>
      <c r="J3" s="106"/>
    </row>
    <row r="4" spans="1:10" ht="12.75">
      <c r="A4" s="104" t="s">
        <v>773</v>
      </c>
      <c r="B4" s="104"/>
      <c r="C4" s="106"/>
      <c r="D4" s="106"/>
      <c r="E4" s="106"/>
      <c r="F4" s="106"/>
      <c r="G4" s="106"/>
      <c r="H4" s="106"/>
      <c r="I4" s="106"/>
      <c r="J4" s="106"/>
    </row>
    <row r="5" spans="1:10" ht="12.75">
      <c r="A5" s="105" t="s">
        <v>774</v>
      </c>
      <c r="B5" s="104" t="s">
        <v>128</v>
      </c>
      <c r="C5" s="106"/>
      <c r="D5" s="106"/>
      <c r="E5" s="106"/>
      <c r="F5" s="106"/>
      <c r="G5" s="106"/>
      <c r="H5" s="106"/>
      <c r="I5" s="106"/>
      <c r="J5" s="106"/>
    </row>
    <row r="6" spans="1:10" ht="12.75">
      <c r="A6" s="105" t="s">
        <v>774</v>
      </c>
      <c r="B6" s="104" t="s">
        <v>332</v>
      </c>
      <c r="C6" s="106"/>
      <c r="D6" s="106"/>
      <c r="E6" s="106"/>
      <c r="F6" s="106"/>
      <c r="G6" s="106"/>
      <c r="H6" s="106"/>
      <c r="I6" s="106"/>
      <c r="J6" s="106"/>
    </row>
    <row r="7" spans="1:10" ht="12.75">
      <c r="A7" s="105" t="s">
        <v>774</v>
      </c>
      <c r="B7" s="104" t="s">
        <v>775</v>
      </c>
      <c r="C7" s="106"/>
      <c r="D7" s="106"/>
      <c r="E7" s="106"/>
      <c r="F7" s="106"/>
      <c r="G7" s="106"/>
      <c r="H7" s="106"/>
      <c r="I7" s="106"/>
      <c r="J7" s="106"/>
    </row>
    <row r="8" spans="1:10" ht="12.75">
      <c r="A8" s="105"/>
      <c r="B8" s="104" t="s">
        <v>778</v>
      </c>
      <c r="C8" s="106"/>
      <c r="D8" s="106"/>
      <c r="E8" s="106"/>
      <c r="F8" s="106"/>
      <c r="G8" s="106"/>
      <c r="H8" s="106"/>
      <c r="I8" s="106"/>
      <c r="J8" s="106"/>
    </row>
    <row r="9" spans="1:10" ht="12.75">
      <c r="A9" s="105" t="s">
        <v>774</v>
      </c>
      <c r="B9" s="104" t="s">
        <v>776</v>
      </c>
      <c r="C9" s="106"/>
      <c r="D9" s="106"/>
      <c r="E9" s="106"/>
      <c r="F9" s="106"/>
      <c r="G9" s="106"/>
      <c r="H9" s="106"/>
      <c r="I9" s="106"/>
      <c r="J9" s="106"/>
    </row>
    <row r="10" spans="1:10" ht="12.75">
      <c r="A10" s="104"/>
      <c r="B10" s="104" t="s">
        <v>777</v>
      </c>
      <c r="C10" s="106"/>
      <c r="D10" s="106"/>
      <c r="E10" s="106"/>
      <c r="F10" s="106"/>
      <c r="G10" s="106"/>
      <c r="H10" s="106"/>
      <c r="I10" s="106"/>
      <c r="J10" s="106"/>
    </row>
    <row r="11" spans="1:10" ht="12.75">
      <c r="A11" s="105" t="s">
        <v>774</v>
      </c>
      <c r="B11" s="104" t="s">
        <v>672</v>
      </c>
      <c r="C11" s="106"/>
      <c r="D11" s="106"/>
      <c r="E11" s="106"/>
      <c r="F11" s="106"/>
      <c r="G11" s="106"/>
      <c r="H11" s="106"/>
      <c r="I11" s="106"/>
      <c r="J11" s="106"/>
    </row>
    <row r="12" spans="1:10" ht="12.75">
      <c r="A12" s="104"/>
      <c r="B12" s="104" t="s">
        <v>673</v>
      </c>
      <c r="C12" s="106"/>
      <c r="D12" s="106"/>
      <c r="E12" s="106"/>
      <c r="F12" s="106"/>
      <c r="G12" s="106"/>
      <c r="H12" s="106"/>
      <c r="I12" s="106"/>
      <c r="J12" s="106"/>
    </row>
    <row r="13" spans="1:10" ht="12.75">
      <c r="A13" s="105" t="s">
        <v>774</v>
      </c>
      <c r="B13" s="104" t="s">
        <v>145</v>
      </c>
      <c r="C13" s="106"/>
      <c r="D13" s="106"/>
      <c r="E13" s="106"/>
      <c r="F13" s="106"/>
      <c r="G13" s="106"/>
      <c r="H13" s="106"/>
      <c r="I13" s="106"/>
      <c r="J13" s="106"/>
    </row>
    <row r="14" spans="1:10" ht="12.75">
      <c r="A14" s="105" t="s">
        <v>774</v>
      </c>
      <c r="B14" s="104" t="s">
        <v>372</v>
      </c>
      <c r="C14" s="106"/>
      <c r="D14" s="106"/>
      <c r="E14" s="106"/>
      <c r="F14" s="106"/>
      <c r="G14" s="106"/>
      <c r="H14" s="106"/>
      <c r="I14" s="106"/>
      <c r="J14" s="106"/>
    </row>
    <row r="15" spans="1:10" ht="12.75">
      <c r="A15" s="104"/>
      <c r="B15" s="104" t="s">
        <v>370</v>
      </c>
      <c r="C15" s="106"/>
      <c r="D15" s="106"/>
      <c r="E15" s="106"/>
      <c r="F15" s="106"/>
      <c r="G15" s="106"/>
      <c r="H15" s="106"/>
      <c r="I15" s="106"/>
      <c r="J15" s="106"/>
    </row>
    <row r="16" spans="1:10" ht="12.75">
      <c r="A16" s="104"/>
      <c r="B16" s="104" t="s">
        <v>369</v>
      </c>
      <c r="C16" s="106"/>
      <c r="D16" s="106"/>
      <c r="E16" s="106"/>
      <c r="F16" s="106"/>
      <c r="G16" s="106"/>
      <c r="H16" s="106"/>
      <c r="I16" s="106"/>
      <c r="J16" s="106"/>
    </row>
    <row r="17" spans="1:10" ht="12.75">
      <c r="A17" s="105" t="s">
        <v>774</v>
      </c>
      <c r="B17" s="104" t="s">
        <v>779</v>
      </c>
      <c r="C17" s="106"/>
      <c r="D17" s="106"/>
      <c r="E17" s="106"/>
      <c r="F17" s="106"/>
      <c r="G17" s="106"/>
      <c r="H17" s="106"/>
      <c r="I17" s="106"/>
      <c r="J17" s="106"/>
    </row>
    <row r="18" spans="1:10" ht="12.75">
      <c r="A18" s="104"/>
      <c r="B18" s="104" t="s">
        <v>627</v>
      </c>
      <c r="C18" s="106"/>
      <c r="D18" s="106"/>
      <c r="E18" s="106"/>
      <c r="F18" s="106"/>
      <c r="G18" s="106"/>
      <c r="H18" s="106"/>
      <c r="I18" s="106"/>
      <c r="J18" s="106"/>
    </row>
    <row r="19" spans="1:10" ht="12.75">
      <c r="A19" s="104"/>
      <c r="B19" s="104" t="s">
        <v>628</v>
      </c>
      <c r="C19" s="106"/>
      <c r="D19" s="106"/>
      <c r="E19" s="106"/>
      <c r="F19" s="106"/>
      <c r="G19" s="106"/>
      <c r="H19" s="106"/>
      <c r="I19" s="106"/>
      <c r="J19" s="106"/>
    </row>
    <row r="20" spans="1:10" ht="12.75">
      <c r="A20" s="105" t="s">
        <v>774</v>
      </c>
      <c r="B20" s="104" t="s">
        <v>674</v>
      </c>
      <c r="C20" s="106"/>
      <c r="D20" s="106"/>
      <c r="E20" s="106"/>
      <c r="F20" s="106"/>
      <c r="G20" s="106"/>
      <c r="H20" s="106"/>
      <c r="I20" s="106"/>
      <c r="J20" s="106"/>
    </row>
    <row r="21" spans="1:10" ht="12.75">
      <c r="A21" s="104"/>
      <c r="B21" s="104" t="s">
        <v>629</v>
      </c>
      <c r="C21" s="106"/>
      <c r="D21" s="106"/>
      <c r="E21" s="106"/>
      <c r="F21" s="106"/>
      <c r="G21" s="106"/>
      <c r="H21" s="106"/>
      <c r="I21" s="106"/>
      <c r="J21" s="106"/>
    </row>
    <row r="22" spans="1:10" ht="12.75">
      <c r="A22" s="105" t="s">
        <v>774</v>
      </c>
      <c r="B22" s="104" t="s">
        <v>798</v>
      </c>
      <c r="C22" s="106"/>
      <c r="D22" s="106"/>
      <c r="E22" s="106"/>
      <c r="F22" s="106"/>
      <c r="G22" s="106"/>
      <c r="H22" s="106"/>
      <c r="I22" s="106"/>
      <c r="J22" s="106"/>
    </row>
    <row r="23" spans="1:10" ht="12.75">
      <c r="A23" s="104"/>
      <c r="B23" s="104" t="s">
        <v>799</v>
      </c>
      <c r="C23" s="106"/>
      <c r="D23" s="106"/>
      <c r="E23" s="106"/>
      <c r="F23" s="106"/>
      <c r="G23" s="106"/>
      <c r="H23" s="106"/>
      <c r="I23" s="106"/>
      <c r="J23" s="106"/>
    </row>
    <row r="24" spans="1:10" ht="12.75">
      <c r="A24" s="104"/>
      <c r="B24" s="139" t="s">
        <v>800</v>
      </c>
      <c r="C24" s="106"/>
      <c r="D24" s="106"/>
      <c r="E24" s="106"/>
      <c r="F24" s="106"/>
      <c r="G24" s="106"/>
      <c r="H24" s="106"/>
      <c r="I24" s="106"/>
      <c r="J24" s="106"/>
    </row>
    <row r="25" spans="1:10" ht="12.75">
      <c r="A25" s="104"/>
      <c r="B25" s="104" t="s">
        <v>679</v>
      </c>
      <c r="C25" s="106"/>
      <c r="D25" s="106"/>
      <c r="E25" s="106"/>
      <c r="F25" s="106"/>
      <c r="G25" s="106"/>
      <c r="H25" s="106"/>
      <c r="I25" s="106"/>
      <c r="J25" s="106"/>
    </row>
    <row r="26" spans="1:10" ht="12.75">
      <c r="A26" s="104"/>
      <c r="B26" s="104" t="s">
        <v>680</v>
      </c>
      <c r="C26" s="106"/>
      <c r="D26" s="106"/>
      <c r="E26" s="106"/>
      <c r="F26" s="106"/>
      <c r="G26" s="106"/>
      <c r="H26" s="106"/>
      <c r="I26" s="106"/>
      <c r="J26" s="106"/>
    </row>
    <row r="27" spans="1:10" ht="12.75">
      <c r="A27" s="105" t="s">
        <v>774</v>
      </c>
      <c r="B27" s="104" t="s">
        <v>770</v>
      </c>
      <c r="C27" s="106"/>
      <c r="D27" s="106"/>
      <c r="E27" s="106"/>
      <c r="F27" s="106"/>
      <c r="G27" s="106"/>
      <c r="H27" s="106"/>
      <c r="I27" s="106"/>
      <c r="J27" s="106"/>
    </row>
    <row r="28" spans="1:10" ht="12.75">
      <c r="A28" s="104"/>
      <c r="B28" s="104" t="s">
        <v>771</v>
      </c>
      <c r="C28" s="106"/>
      <c r="D28" s="106"/>
      <c r="E28" s="106"/>
      <c r="F28" s="106"/>
      <c r="G28" s="106"/>
      <c r="H28" s="106"/>
      <c r="I28" s="106"/>
      <c r="J28" s="106"/>
    </row>
    <row r="29" spans="1:10" ht="12.75">
      <c r="A29" s="104"/>
      <c r="B29" s="104" t="s">
        <v>772</v>
      </c>
      <c r="C29" s="106"/>
      <c r="D29" s="106"/>
      <c r="E29" s="106"/>
      <c r="F29" s="106"/>
      <c r="G29" s="106"/>
      <c r="H29" s="106"/>
      <c r="I29" s="106"/>
      <c r="J29" s="106"/>
    </row>
    <row r="30" spans="1:10" ht="12.75">
      <c r="A30" s="105" t="s">
        <v>774</v>
      </c>
      <c r="B30" s="104" t="s">
        <v>681</v>
      </c>
      <c r="C30" s="106"/>
      <c r="D30" s="106"/>
      <c r="E30" s="106"/>
      <c r="F30" s="106"/>
      <c r="G30" s="106"/>
      <c r="H30" s="106"/>
      <c r="I30" s="106"/>
      <c r="J30" s="106"/>
    </row>
    <row r="31" spans="1:10" ht="12.75">
      <c r="A31" s="104"/>
      <c r="B31" s="104" t="s">
        <v>650</v>
      </c>
      <c r="C31" s="106"/>
      <c r="D31" s="106"/>
      <c r="E31" s="106"/>
      <c r="F31" s="106"/>
      <c r="G31" s="106"/>
      <c r="H31" s="106"/>
      <c r="I31" s="106"/>
      <c r="J31" s="106"/>
    </row>
    <row r="32" spans="1:10" ht="12.75">
      <c r="A32" s="104"/>
      <c r="B32" s="104"/>
      <c r="C32" s="106"/>
      <c r="D32" s="106"/>
      <c r="E32" s="106"/>
      <c r="F32" s="106"/>
      <c r="G32" s="106"/>
      <c r="H32" s="106"/>
      <c r="I32" s="106"/>
      <c r="J32" s="106"/>
    </row>
    <row r="33" spans="1:10" ht="12.75">
      <c r="A33" s="104" t="s">
        <v>682</v>
      </c>
      <c r="B33" s="104"/>
      <c r="C33" s="106"/>
      <c r="D33" s="106"/>
      <c r="E33" s="106"/>
      <c r="F33" s="106"/>
      <c r="G33" s="106"/>
      <c r="H33" s="106"/>
      <c r="I33" s="106"/>
      <c r="J33" s="106"/>
    </row>
    <row r="34" spans="1:10" ht="12.75">
      <c r="A34" s="106"/>
      <c r="B34" s="106"/>
      <c r="C34" s="106"/>
      <c r="D34" s="106"/>
      <c r="E34" s="106"/>
      <c r="F34" s="106"/>
      <c r="G34" s="106"/>
      <c r="H34" s="106"/>
      <c r="I34" s="106"/>
      <c r="J34" s="106"/>
    </row>
    <row r="35" spans="1:10" ht="12.75">
      <c r="A35" s="106"/>
      <c r="B35" s="106"/>
      <c r="C35" s="106"/>
      <c r="D35" s="106"/>
      <c r="E35" s="106"/>
      <c r="F35" s="106"/>
      <c r="G35" s="106"/>
      <c r="H35" s="106"/>
      <c r="I35" s="106"/>
      <c r="J35" s="10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Marlon Levy</cp:lastModifiedBy>
  <cp:lastPrinted>2002-08-06T12:11:32Z</cp:lastPrinted>
  <dcterms:created xsi:type="dcterms:W3CDTF">2001-02-24T05:32:42Z</dcterms:created>
  <cp:category/>
  <cp:version/>
  <cp:contentType/>
  <cp:contentStatus/>
</cp:coreProperties>
</file>